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hidePivotFieldList="1" defaultThemeVersion="124226"/>
  <bookViews>
    <workbookView xWindow="-15" yWindow="645" windowWidth="7590" windowHeight="7395" tabRatio="767"/>
  </bookViews>
  <sheets>
    <sheet name="FLUXO PROINFA 2016 ANUAL" sheetId="77" r:id="rId1"/>
    <sheet name="FLUXO PROINFA 2016 MENSAL" sheetId="171" r:id="rId2"/>
    <sheet name="Nota Explicativa 2016" sheetId="170" r:id="rId3"/>
    <sheet name="PROJEÇÃO COFINS E PASEP" sheetId="167" state="hidden" r:id="rId4"/>
    <sheet name="Estimativa CUSTO ADMINISTRATIVO" sheetId="166" state="hidden" r:id="rId5"/>
    <sheet name="Plan1" sheetId="172" r:id="rId6"/>
  </sheets>
  <definedNames>
    <definedName name="_xlnm._FilterDatabase" localSheetId="0" hidden="1">'FLUXO PROINFA 2016 ANUAL'!#REF!</definedName>
    <definedName name="_xlnm._FilterDatabase" localSheetId="1" hidden="1">'FLUXO PROINFA 2016 MENSAL'!#REF!</definedName>
    <definedName name="_xlnm._FilterDatabase" localSheetId="2" hidden="1">'Nota Explicativa 2016'!#REF!</definedName>
    <definedName name="solver_cvg" localSheetId="0" hidden="1">0.001</definedName>
    <definedName name="solver_cvg" localSheetId="1" hidden="1">0.001</definedName>
    <definedName name="solver_cvg" localSheetId="2" hidden="1">0.001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'FLUXO PROINFA 2016 ANUAL'!#REF!</definedName>
    <definedName name="solver_opt" localSheetId="1" hidden="1">'FLUXO PROINFA 2016 MENSAL'!#REF!</definedName>
    <definedName name="solver_opt" localSheetId="2" hidden="1">'Nota Explicativa 2016'!#REF!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0</definedName>
    <definedName name="solver_val" localSheetId="1" hidden="1">0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R71" i="171" l="1"/>
  <c r="Q71" i="171"/>
  <c r="P71" i="171"/>
  <c r="O71" i="171"/>
  <c r="N71" i="171"/>
  <c r="M71" i="171"/>
  <c r="L71" i="171"/>
  <c r="K71" i="171"/>
  <c r="J71" i="171"/>
  <c r="I71" i="171"/>
  <c r="H71" i="171"/>
  <c r="G71" i="171"/>
  <c r="F71" i="171"/>
  <c r="E71" i="171"/>
  <c r="D71" i="171"/>
  <c r="R70" i="171"/>
  <c r="Q70" i="171"/>
  <c r="P70" i="171"/>
  <c r="O70" i="171"/>
  <c r="N70" i="171"/>
  <c r="M70" i="171"/>
  <c r="L70" i="171"/>
  <c r="K70" i="171"/>
  <c r="J70" i="171"/>
  <c r="I70" i="171"/>
  <c r="H70" i="171"/>
  <c r="G70" i="171"/>
  <c r="F70" i="171"/>
  <c r="E70" i="171"/>
  <c r="D70" i="171"/>
  <c r="R69" i="171"/>
  <c r="Q69" i="171"/>
  <c r="P69" i="171"/>
  <c r="O69" i="171"/>
  <c r="N69" i="171"/>
  <c r="M69" i="171"/>
  <c r="L69" i="171"/>
  <c r="K69" i="171"/>
  <c r="J69" i="171"/>
  <c r="I69" i="171"/>
  <c r="H69" i="171"/>
  <c r="G69" i="171"/>
  <c r="F69" i="171"/>
  <c r="E69" i="171"/>
  <c r="D69" i="171"/>
  <c r="R68" i="171"/>
  <c r="Q68" i="171"/>
  <c r="P68" i="171"/>
  <c r="O68" i="171"/>
  <c r="N68" i="171"/>
  <c r="M68" i="171"/>
  <c r="L68" i="171"/>
  <c r="K68" i="171"/>
  <c r="J68" i="171"/>
  <c r="I68" i="171"/>
  <c r="H68" i="171"/>
  <c r="G68" i="171"/>
  <c r="F68" i="171"/>
  <c r="E68" i="171"/>
  <c r="D68" i="171"/>
  <c r="R67" i="171"/>
  <c r="Q67" i="171"/>
  <c r="P67" i="171"/>
  <c r="O67" i="171"/>
  <c r="N67" i="171"/>
  <c r="M67" i="171"/>
  <c r="L67" i="171"/>
  <c r="K67" i="171"/>
  <c r="J67" i="171"/>
  <c r="I67" i="171"/>
  <c r="H67" i="171"/>
  <c r="G67" i="171"/>
  <c r="F67" i="171"/>
  <c r="E67" i="171"/>
  <c r="D67" i="171"/>
  <c r="R66" i="171"/>
  <c r="Q66" i="171"/>
  <c r="P66" i="171"/>
  <c r="O66" i="171"/>
  <c r="N66" i="171"/>
  <c r="M66" i="171"/>
  <c r="L66" i="171"/>
  <c r="K66" i="171"/>
  <c r="J66" i="171"/>
  <c r="I66" i="171"/>
  <c r="H66" i="171"/>
  <c r="G66" i="171"/>
  <c r="F66" i="171"/>
  <c r="E66" i="171"/>
  <c r="D66" i="171"/>
  <c r="G64" i="171"/>
  <c r="R61" i="171"/>
  <c r="Q61" i="171"/>
  <c r="P61" i="171"/>
  <c r="O61" i="171"/>
  <c r="N61" i="171"/>
  <c r="M61" i="171"/>
  <c r="L61" i="171"/>
  <c r="K61" i="171"/>
  <c r="J61" i="171"/>
  <c r="I61" i="171"/>
  <c r="H61" i="171"/>
  <c r="G61" i="171"/>
  <c r="F61" i="171"/>
  <c r="E61" i="171"/>
  <c r="D61" i="171"/>
  <c r="R60" i="171"/>
  <c r="Q60" i="171"/>
  <c r="P60" i="171"/>
  <c r="O60" i="171"/>
  <c r="N60" i="171"/>
  <c r="M60" i="171"/>
  <c r="L60" i="171"/>
  <c r="K60" i="171"/>
  <c r="J60" i="171"/>
  <c r="I60" i="171"/>
  <c r="H60" i="171"/>
  <c r="G60" i="171"/>
  <c r="F60" i="171"/>
  <c r="E60" i="171"/>
  <c r="D60" i="171"/>
  <c r="R59" i="171"/>
  <c r="Q59" i="171"/>
  <c r="P59" i="171"/>
  <c r="O59" i="171"/>
  <c r="N59" i="171"/>
  <c r="M59" i="171"/>
  <c r="L59" i="171"/>
  <c r="K59" i="171"/>
  <c r="J59" i="171"/>
  <c r="I59" i="171"/>
  <c r="H59" i="171"/>
  <c r="G59" i="171"/>
  <c r="F59" i="171"/>
  <c r="E59" i="171"/>
  <c r="D59" i="171"/>
  <c r="R58" i="171"/>
  <c r="Q58" i="171"/>
  <c r="P58" i="171"/>
  <c r="O58" i="171"/>
  <c r="N58" i="171"/>
  <c r="M58" i="171"/>
  <c r="L58" i="171"/>
  <c r="K58" i="171"/>
  <c r="J58" i="171"/>
  <c r="I58" i="171"/>
  <c r="H58" i="171"/>
  <c r="G58" i="171"/>
  <c r="F58" i="171"/>
  <c r="E58" i="171"/>
  <c r="D58" i="171"/>
  <c r="R57" i="171"/>
  <c r="Q57" i="171"/>
  <c r="P57" i="171"/>
  <c r="O57" i="171"/>
  <c r="N57" i="171"/>
  <c r="M57" i="171"/>
  <c r="L57" i="171"/>
  <c r="K57" i="171"/>
  <c r="J57" i="171"/>
  <c r="I57" i="171"/>
  <c r="H57" i="171"/>
  <c r="G57" i="171"/>
  <c r="F57" i="171"/>
  <c r="E57" i="171"/>
  <c r="D57" i="171"/>
  <c r="G55" i="171"/>
  <c r="R53" i="171"/>
  <c r="Q53" i="171"/>
  <c r="P53" i="171"/>
  <c r="O53" i="171"/>
  <c r="N53" i="171"/>
  <c r="M53" i="171"/>
  <c r="L53" i="171"/>
  <c r="K53" i="171"/>
  <c r="J53" i="171"/>
  <c r="I53" i="171"/>
  <c r="H53" i="171"/>
  <c r="G53" i="171"/>
  <c r="F53" i="171"/>
  <c r="E53" i="171"/>
  <c r="D53" i="171"/>
  <c r="R52" i="171"/>
  <c r="Q52" i="171"/>
  <c r="P52" i="171"/>
  <c r="O52" i="171"/>
  <c r="N52" i="171"/>
  <c r="M52" i="171"/>
  <c r="L52" i="171"/>
  <c r="K52" i="171"/>
  <c r="J52" i="171"/>
  <c r="I52" i="171"/>
  <c r="H52" i="171"/>
  <c r="G52" i="171"/>
  <c r="F52" i="171"/>
  <c r="E52" i="171"/>
  <c r="D52" i="171"/>
  <c r="R51" i="171"/>
  <c r="Q51" i="171"/>
  <c r="P51" i="171"/>
  <c r="O51" i="171"/>
  <c r="N51" i="171"/>
  <c r="M51" i="171"/>
  <c r="L51" i="171"/>
  <c r="K51" i="171"/>
  <c r="J51" i="171"/>
  <c r="I51" i="171"/>
  <c r="H51" i="171"/>
  <c r="G51" i="171"/>
  <c r="F51" i="171"/>
  <c r="E51" i="171"/>
  <c r="D51" i="171"/>
  <c r="R50" i="171"/>
  <c r="Q50" i="171"/>
  <c r="P50" i="171"/>
  <c r="O50" i="171"/>
  <c r="N50" i="171"/>
  <c r="M50" i="171"/>
  <c r="L50" i="171"/>
  <c r="K50" i="171"/>
  <c r="J50" i="171"/>
  <c r="I50" i="171"/>
  <c r="H50" i="171"/>
  <c r="G50" i="171"/>
  <c r="F50" i="171"/>
  <c r="E50" i="171"/>
  <c r="D50" i="171"/>
  <c r="R49" i="171"/>
  <c r="Q49" i="171"/>
  <c r="P49" i="171"/>
  <c r="O49" i="171"/>
  <c r="N49" i="171"/>
  <c r="M49" i="171"/>
  <c r="L49" i="171"/>
  <c r="K49" i="171"/>
  <c r="J49" i="171"/>
  <c r="I49" i="171"/>
  <c r="H49" i="171"/>
  <c r="G49" i="171"/>
  <c r="F49" i="171"/>
  <c r="E49" i="171"/>
  <c r="D49" i="171"/>
  <c r="R48" i="171"/>
  <c r="Q48" i="171"/>
  <c r="P48" i="171"/>
  <c r="O48" i="171"/>
  <c r="N48" i="171"/>
  <c r="M48" i="171"/>
  <c r="L48" i="171"/>
  <c r="K48" i="171"/>
  <c r="J48" i="171"/>
  <c r="I48" i="171"/>
  <c r="H48" i="171"/>
  <c r="G48" i="171"/>
  <c r="F48" i="171"/>
  <c r="E48" i="171"/>
  <c r="D48" i="171"/>
  <c r="R47" i="171"/>
  <c r="Q47" i="171"/>
  <c r="P47" i="171"/>
  <c r="O47" i="171"/>
  <c r="N47" i="171"/>
  <c r="M47" i="171"/>
  <c r="L47" i="171"/>
  <c r="K47" i="171"/>
  <c r="J47" i="171"/>
  <c r="I47" i="171"/>
  <c r="H47" i="171"/>
  <c r="G47" i="171"/>
  <c r="F47" i="171"/>
  <c r="E47" i="171"/>
  <c r="D47" i="171"/>
  <c r="R46" i="171"/>
  <c r="Q46" i="171"/>
  <c r="P46" i="171"/>
  <c r="O46" i="171"/>
  <c r="N46" i="171"/>
  <c r="M46" i="171"/>
  <c r="L46" i="171"/>
  <c r="K46" i="171"/>
  <c r="J46" i="171"/>
  <c r="I46" i="171"/>
  <c r="H46" i="171"/>
  <c r="G46" i="171"/>
  <c r="F46" i="171"/>
  <c r="E46" i="171"/>
  <c r="D46" i="171"/>
  <c r="R45" i="171"/>
  <c r="Q45" i="171"/>
  <c r="P45" i="171"/>
  <c r="O45" i="171"/>
  <c r="N45" i="171"/>
  <c r="M45" i="171"/>
  <c r="L45" i="171"/>
  <c r="K45" i="171"/>
  <c r="J45" i="171"/>
  <c r="I45" i="171"/>
  <c r="H45" i="171"/>
  <c r="G45" i="171"/>
  <c r="F45" i="171"/>
  <c r="E45" i="171"/>
  <c r="D45" i="171"/>
  <c r="R44" i="171"/>
  <c r="Q44" i="171"/>
  <c r="P44" i="171"/>
  <c r="O44" i="171"/>
  <c r="N44" i="171"/>
  <c r="M44" i="171"/>
  <c r="L44" i="171"/>
  <c r="K44" i="171"/>
  <c r="J44" i="171"/>
  <c r="I44" i="171"/>
  <c r="H44" i="171"/>
  <c r="G44" i="171"/>
  <c r="F44" i="171"/>
  <c r="E44" i="171"/>
  <c r="D44" i="171"/>
  <c r="R43" i="171"/>
  <c r="Q43" i="171"/>
  <c r="P43" i="171"/>
  <c r="O43" i="171"/>
  <c r="N43" i="171"/>
  <c r="M43" i="171"/>
  <c r="L43" i="171"/>
  <c r="K43" i="171"/>
  <c r="J43" i="171"/>
  <c r="I43" i="171"/>
  <c r="H43" i="171"/>
  <c r="G43" i="171"/>
  <c r="F43" i="171"/>
  <c r="E43" i="171"/>
  <c r="D43" i="171"/>
  <c r="R42" i="171"/>
  <c r="Q42" i="171"/>
  <c r="P42" i="171"/>
  <c r="O42" i="171"/>
  <c r="N42" i="171"/>
  <c r="M42" i="171"/>
  <c r="L42" i="171"/>
  <c r="K42" i="171"/>
  <c r="J42" i="171"/>
  <c r="I42" i="171"/>
  <c r="H42" i="171"/>
  <c r="G42" i="171"/>
  <c r="F42" i="171"/>
  <c r="E42" i="171"/>
  <c r="D42" i="171"/>
  <c r="R41" i="171"/>
  <c r="Q41" i="171"/>
  <c r="P41" i="171"/>
  <c r="O41" i="171"/>
  <c r="N41" i="171"/>
  <c r="M41" i="171"/>
  <c r="L41" i="171"/>
  <c r="K41" i="171"/>
  <c r="J41" i="171"/>
  <c r="I41" i="171"/>
  <c r="H41" i="171"/>
  <c r="G41" i="171"/>
  <c r="F41" i="171"/>
  <c r="E41" i="171"/>
  <c r="D41" i="171"/>
  <c r="R40" i="171"/>
  <c r="Q40" i="171"/>
  <c r="P40" i="171"/>
  <c r="O40" i="171"/>
  <c r="N40" i="171"/>
  <c r="M40" i="171"/>
  <c r="L40" i="171"/>
  <c r="K40" i="171"/>
  <c r="J40" i="171"/>
  <c r="I40" i="171"/>
  <c r="H40" i="171"/>
  <c r="G40" i="171"/>
  <c r="F40" i="171"/>
  <c r="E40" i="171"/>
  <c r="D40" i="171"/>
  <c r="R39" i="171"/>
  <c r="Q39" i="171"/>
  <c r="P39" i="171"/>
  <c r="O39" i="171"/>
  <c r="N39" i="171"/>
  <c r="M39" i="171"/>
  <c r="L39" i="171"/>
  <c r="K39" i="171"/>
  <c r="J39" i="171"/>
  <c r="I39" i="171"/>
  <c r="H39" i="171"/>
  <c r="G39" i="171"/>
  <c r="F39" i="171"/>
  <c r="E39" i="171"/>
  <c r="D39" i="171"/>
  <c r="R38" i="171"/>
  <c r="Q38" i="171"/>
  <c r="P38" i="171"/>
  <c r="O38" i="171"/>
  <c r="N38" i="171"/>
  <c r="M38" i="171"/>
  <c r="L38" i="171"/>
  <c r="K38" i="171"/>
  <c r="J38" i="171"/>
  <c r="I38" i="171"/>
  <c r="H38" i="171"/>
  <c r="G38" i="171"/>
  <c r="F38" i="171"/>
  <c r="E38" i="171"/>
  <c r="D38" i="171"/>
  <c r="R37" i="171"/>
  <c r="Q37" i="171"/>
  <c r="P37" i="171"/>
  <c r="O37" i="171"/>
  <c r="N37" i="171"/>
  <c r="M37" i="171"/>
  <c r="L37" i="171"/>
  <c r="K37" i="171"/>
  <c r="J37" i="171"/>
  <c r="I37" i="171"/>
  <c r="H37" i="171"/>
  <c r="G37" i="171"/>
  <c r="F37" i="171"/>
  <c r="E37" i="171"/>
  <c r="D37" i="171"/>
  <c r="R36" i="171"/>
  <c r="Q36" i="171"/>
  <c r="P36" i="171"/>
  <c r="O36" i="171"/>
  <c r="N36" i="171"/>
  <c r="M36" i="171"/>
  <c r="L36" i="171"/>
  <c r="K36" i="171"/>
  <c r="J36" i="171"/>
  <c r="I36" i="171"/>
  <c r="H36" i="171"/>
  <c r="G36" i="171"/>
  <c r="F36" i="171"/>
  <c r="E36" i="171"/>
  <c r="D36" i="171"/>
  <c r="R35" i="171"/>
  <c r="Q35" i="171"/>
  <c r="P35" i="171"/>
  <c r="O35" i="171"/>
  <c r="N35" i="171"/>
  <c r="M35" i="171"/>
  <c r="L35" i="171"/>
  <c r="K35" i="171"/>
  <c r="J35" i="171"/>
  <c r="I35" i="171"/>
  <c r="H35" i="171"/>
  <c r="G35" i="171"/>
  <c r="F35" i="171"/>
  <c r="E35" i="171"/>
  <c r="D35" i="171"/>
  <c r="R34" i="171"/>
  <c r="Q34" i="171"/>
  <c r="P34" i="171"/>
  <c r="O34" i="171"/>
  <c r="N34" i="171"/>
  <c r="M34" i="171"/>
  <c r="L34" i="171"/>
  <c r="K34" i="171"/>
  <c r="J34" i="171"/>
  <c r="I34" i="171"/>
  <c r="H34" i="171"/>
  <c r="G34" i="171"/>
  <c r="F34" i="171"/>
  <c r="E34" i="171"/>
  <c r="D34" i="171"/>
  <c r="R33" i="171"/>
  <c r="Q33" i="171"/>
  <c r="P33" i="171"/>
  <c r="O33" i="171"/>
  <c r="N33" i="171"/>
  <c r="M33" i="171"/>
  <c r="L33" i="171"/>
  <c r="K33" i="171"/>
  <c r="J33" i="171"/>
  <c r="I33" i="171"/>
  <c r="H33" i="171"/>
  <c r="G33" i="171"/>
  <c r="F33" i="171"/>
  <c r="E33" i="171"/>
  <c r="D33" i="171"/>
  <c r="R32" i="171"/>
  <c r="Q32" i="171"/>
  <c r="P32" i="171"/>
  <c r="O32" i="171"/>
  <c r="N32" i="171"/>
  <c r="M32" i="171"/>
  <c r="L32" i="171"/>
  <c r="K32" i="171"/>
  <c r="J32" i="171"/>
  <c r="I32" i="171"/>
  <c r="H32" i="171"/>
  <c r="G32" i="171"/>
  <c r="F32" i="171"/>
  <c r="E32" i="171"/>
  <c r="D32" i="171"/>
  <c r="R31" i="171"/>
  <c r="Q31" i="171"/>
  <c r="P31" i="171"/>
  <c r="O31" i="171"/>
  <c r="N31" i="171"/>
  <c r="M31" i="171"/>
  <c r="L31" i="171"/>
  <c r="K31" i="171"/>
  <c r="J31" i="171"/>
  <c r="I31" i="171"/>
  <c r="H31" i="171"/>
  <c r="G31" i="171"/>
  <c r="F31" i="171"/>
  <c r="E31" i="171"/>
  <c r="D31" i="171"/>
  <c r="R30" i="171"/>
  <c r="Q30" i="171"/>
  <c r="P30" i="171"/>
  <c r="O30" i="171"/>
  <c r="N30" i="171"/>
  <c r="M30" i="171"/>
  <c r="L30" i="171"/>
  <c r="K30" i="171"/>
  <c r="J30" i="171"/>
  <c r="I30" i="171"/>
  <c r="H30" i="171"/>
  <c r="G30" i="171"/>
  <c r="F30" i="171"/>
  <c r="E30" i="171"/>
  <c r="D30" i="171"/>
  <c r="R29" i="171"/>
  <c r="Q29" i="171"/>
  <c r="P29" i="171"/>
  <c r="O29" i="171"/>
  <c r="N29" i="171"/>
  <c r="M29" i="171"/>
  <c r="L29" i="171"/>
  <c r="K29" i="171"/>
  <c r="J29" i="171"/>
  <c r="I29" i="171"/>
  <c r="H29" i="171"/>
  <c r="G29" i="171"/>
  <c r="F29" i="171"/>
  <c r="E29" i="171"/>
  <c r="D29" i="171"/>
  <c r="R28" i="171"/>
  <c r="Q28" i="171"/>
  <c r="P28" i="171"/>
  <c r="O28" i="171"/>
  <c r="N28" i="171"/>
  <c r="M28" i="171"/>
  <c r="L28" i="171"/>
  <c r="K28" i="171"/>
  <c r="J28" i="171"/>
  <c r="I28" i="171"/>
  <c r="H28" i="171"/>
  <c r="G28" i="171"/>
  <c r="F28" i="171"/>
  <c r="E28" i="171"/>
  <c r="D28" i="171"/>
  <c r="R27" i="171"/>
  <c r="Q27" i="171"/>
  <c r="P27" i="171"/>
  <c r="O27" i="171"/>
  <c r="N27" i="171"/>
  <c r="M27" i="171"/>
  <c r="L27" i="171"/>
  <c r="K27" i="171"/>
  <c r="J27" i="171"/>
  <c r="I27" i="171"/>
  <c r="H27" i="171"/>
  <c r="G27" i="171"/>
  <c r="F27" i="171"/>
  <c r="E27" i="171"/>
  <c r="D27" i="171"/>
  <c r="R26" i="171"/>
  <c r="Q26" i="171"/>
  <c r="P26" i="171"/>
  <c r="O26" i="171"/>
  <c r="N26" i="171"/>
  <c r="M26" i="171"/>
  <c r="L26" i="171"/>
  <c r="K26" i="171"/>
  <c r="J26" i="171"/>
  <c r="I26" i="171"/>
  <c r="H26" i="171"/>
  <c r="G26" i="171"/>
  <c r="F26" i="171"/>
  <c r="E26" i="171"/>
  <c r="D26" i="171"/>
  <c r="R25" i="171"/>
  <c r="Q25" i="171"/>
  <c r="P25" i="171"/>
  <c r="O25" i="171"/>
  <c r="N25" i="171"/>
  <c r="M25" i="171"/>
  <c r="L25" i="171"/>
  <c r="K25" i="171"/>
  <c r="J25" i="171"/>
  <c r="I25" i="171"/>
  <c r="H25" i="171"/>
  <c r="G25" i="171"/>
  <c r="F25" i="171"/>
  <c r="E25" i="171"/>
  <c r="D25" i="171"/>
  <c r="R24" i="171"/>
  <c r="Q24" i="171"/>
  <c r="P24" i="171"/>
  <c r="O24" i="171"/>
  <c r="N24" i="171"/>
  <c r="M24" i="171"/>
  <c r="L24" i="171"/>
  <c r="K24" i="171"/>
  <c r="J24" i="171"/>
  <c r="I24" i="171"/>
  <c r="H24" i="171"/>
  <c r="G24" i="171"/>
  <c r="F24" i="171"/>
  <c r="E24" i="171"/>
  <c r="D24" i="171"/>
  <c r="R23" i="171"/>
  <c r="Q23" i="171"/>
  <c r="P23" i="171"/>
  <c r="O23" i="171"/>
  <c r="N23" i="171"/>
  <c r="M23" i="171"/>
  <c r="L23" i="171"/>
  <c r="K23" i="171"/>
  <c r="J23" i="171"/>
  <c r="I23" i="171"/>
  <c r="H23" i="171"/>
  <c r="G23" i="171"/>
  <c r="F23" i="171"/>
  <c r="E23" i="171"/>
  <c r="D23" i="171"/>
  <c r="R22" i="171"/>
  <c r="Q22" i="171"/>
  <c r="P22" i="171"/>
  <c r="O22" i="171"/>
  <c r="N22" i="171"/>
  <c r="M22" i="171"/>
  <c r="L22" i="171"/>
  <c r="K22" i="171"/>
  <c r="J22" i="171"/>
  <c r="I22" i="171"/>
  <c r="H22" i="171"/>
  <c r="G22" i="171"/>
  <c r="F22" i="171"/>
  <c r="E22" i="171"/>
  <c r="D22" i="171"/>
  <c r="R21" i="171"/>
  <c r="Q21" i="171"/>
  <c r="P21" i="171"/>
  <c r="O21" i="171"/>
  <c r="N21" i="171"/>
  <c r="M21" i="171"/>
  <c r="L21" i="171"/>
  <c r="K21" i="171"/>
  <c r="J21" i="171"/>
  <c r="I21" i="171"/>
  <c r="H21" i="171"/>
  <c r="G21" i="171"/>
  <c r="F21" i="171"/>
  <c r="E21" i="171"/>
  <c r="D21" i="171"/>
  <c r="R20" i="171"/>
  <c r="Q20" i="171"/>
  <c r="P20" i="171"/>
  <c r="O20" i="171"/>
  <c r="N20" i="171"/>
  <c r="M20" i="171"/>
  <c r="L20" i="171"/>
  <c r="K20" i="171"/>
  <c r="J20" i="171"/>
  <c r="I20" i="171"/>
  <c r="H20" i="171"/>
  <c r="G20" i="171"/>
  <c r="F20" i="171"/>
  <c r="E20" i="171"/>
  <c r="D20" i="171"/>
  <c r="R19" i="171"/>
  <c r="Q19" i="171"/>
  <c r="P19" i="171"/>
  <c r="O19" i="171"/>
  <c r="N19" i="171"/>
  <c r="M19" i="171"/>
  <c r="L19" i="171"/>
  <c r="K19" i="171"/>
  <c r="J19" i="171"/>
  <c r="I19" i="171"/>
  <c r="H19" i="171"/>
  <c r="G19" i="171"/>
  <c r="F19" i="171"/>
  <c r="E19" i="171"/>
  <c r="D19" i="171"/>
  <c r="R18" i="171"/>
  <c r="Q18" i="171"/>
  <c r="P18" i="171"/>
  <c r="O18" i="171"/>
  <c r="N18" i="171"/>
  <c r="M18" i="171"/>
  <c r="L18" i="171"/>
  <c r="K18" i="171"/>
  <c r="J18" i="171"/>
  <c r="I18" i="171"/>
  <c r="H18" i="171"/>
  <c r="G18" i="171"/>
  <c r="F18" i="171"/>
  <c r="E18" i="171"/>
  <c r="D18" i="171"/>
  <c r="R17" i="171"/>
  <c r="Q17" i="171"/>
  <c r="P17" i="171"/>
  <c r="O17" i="171"/>
  <c r="N17" i="171"/>
  <c r="M17" i="171"/>
  <c r="L17" i="171"/>
  <c r="K17" i="171"/>
  <c r="J17" i="171"/>
  <c r="I17" i="171"/>
  <c r="H17" i="171"/>
  <c r="G17" i="171"/>
  <c r="F17" i="171"/>
  <c r="E17" i="171"/>
  <c r="D17" i="171"/>
  <c r="R16" i="171"/>
  <c r="Q16" i="171"/>
  <c r="P16" i="171"/>
  <c r="O16" i="171"/>
  <c r="N16" i="171"/>
  <c r="M16" i="171"/>
  <c r="L16" i="171"/>
  <c r="K16" i="171"/>
  <c r="J16" i="171"/>
  <c r="I16" i="171"/>
  <c r="H16" i="171"/>
  <c r="G16" i="171"/>
  <c r="F16" i="171"/>
  <c r="E16" i="171"/>
  <c r="D16" i="171"/>
  <c r="G13" i="171"/>
  <c r="E66" i="77"/>
  <c r="F66" i="77"/>
  <c r="G71" i="77"/>
  <c r="H71" i="77"/>
  <c r="I71" i="77"/>
  <c r="J71" i="77"/>
  <c r="K71" i="77"/>
  <c r="L71" i="77"/>
  <c r="M71" i="77"/>
  <c r="N71" i="77"/>
  <c r="O71" i="77"/>
  <c r="P71" i="77"/>
  <c r="Q71" i="77"/>
  <c r="R71" i="77"/>
  <c r="G61" i="77"/>
  <c r="H61" i="77"/>
  <c r="I61" i="77"/>
  <c r="J61" i="77"/>
  <c r="K61" i="77"/>
  <c r="L61" i="77"/>
  <c r="M61" i="77"/>
  <c r="N61" i="77"/>
  <c r="O61" i="77"/>
  <c r="P61" i="77"/>
  <c r="Q61" i="77"/>
  <c r="R61" i="77"/>
  <c r="E52" i="77"/>
  <c r="F52" i="77"/>
  <c r="D52" i="77"/>
  <c r="L28" i="77"/>
  <c r="N30" i="77"/>
  <c r="E21" i="77"/>
  <c r="O21" i="77"/>
  <c r="R16" i="77"/>
  <c r="Q16" i="77"/>
  <c r="E32" i="77"/>
  <c r="D47" i="77"/>
  <c r="E48" i="77"/>
  <c r="F48" i="77"/>
  <c r="D48" i="77"/>
  <c r="E40" i="77"/>
  <c r="D40" i="77"/>
  <c r="F40" i="77"/>
  <c r="D13" i="77"/>
  <c r="G30" i="77"/>
  <c r="E33" i="77"/>
  <c r="F33" i="77"/>
  <c r="D33" i="77"/>
  <c r="C15" i="167"/>
  <c r="E51" i="77"/>
  <c r="F51" i="77"/>
  <c r="D51" i="77"/>
  <c r="E29" i="77"/>
  <c r="D38" i="77"/>
  <c r="D37" i="77"/>
  <c r="E37" i="77"/>
  <c r="E38" i="77"/>
  <c r="F38" i="77"/>
  <c r="D24" i="77"/>
  <c r="D23" i="77"/>
  <c r="F23" i="77"/>
  <c r="D22" i="77"/>
  <c r="D25" i="166"/>
  <c r="E25" i="166"/>
  <c r="G16" i="77"/>
  <c r="G53" i="77"/>
  <c r="H16" i="77"/>
  <c r="H53" i="77"/>
  <c r="I16" i="77"/>
  <c r="J16" i="77"/>
  <c r="K16" i="77"/>
  <c r="L16" i="77"/>
  <c r="M16" i="77"/>
  <c r="N16" i="77"/>
  <c r="O16" i="77"/>
  <c r="P16" i="77"/>
  <c r="D17" i="77"/>
  <c r="E17" i="77"/>
  <c r="D18" i="77"/>
  <c r="F18" i="77"/>
  <c r="E18" i="77"/>
  <c r="D19" i="77"/>
  <c r="E19" i="77"/>
  <c r="F19" i="77"/>
  <c r="D20" i="77"/>
  <c r="E20" i="77"/>
  <c r="D21" i="77"/>
  <c r="F21" i="77"/>
  <c r="D25" i="77"/>
  <c r="F25" i="77"/>
  <c r="E25" i="77"/>
  <c r="D26" i="77"/>
  <c r="E26" i="77"/>
  <c r="F26" i="77"/>
  <c r="D27" i="77"/>
  <c r="F27" i="77"/>
  <c r="E27" i="77"/>
  <c r="D28" i="77"/>
  <c r="F28" i="77"/>
  <c r="E28" i="77"/>
  <c r="D29" i="77"/>
  <c r="F29" i="77"/>
  <c r="H30" i="77"/>
  <c r="I30" i="77"/>
  <c r="J30" i="77"/>
  <c r="K30" i="77"/>
  <c r="L30" i="77"/>
  <c r="D30" i="77"/>
  <c r="F30" i="77"/>
  <c r="M30" i="77"/>
  <c r="O30" i="77"/>
  <c r="P30" i="77"/>
  <c r="Q30" i="77"/>
  <c r="R30" i="77"/>
  <c r="D31" i="77"/>
  <c r="E31" i="77"/>
  <c r="F31" i="77"/>
  <c r="D32" i="77"/>
  <c r="F32" i="77"/>
  <c r="D34" i="77"/>
  <c r="E34" i="77"/>
  <c r="F34" i="77"/>
  <c r="D35" i="77"/>
  <c r="E35" i="77"/>
  <c r="F35" i="77"/>
  <c r="D36" i="77"/>
  <c r="D41" i="77"/>
  <c r="E41" i="77"/>
  <c r="F41" i="77"/>
  <c r="D42" i="77"/>
  <c r="F42" i="77"/>
  <c r="E42" i="77"/>
  <c r="D43" i="77"/>
  <c r="F43" i="77"/>
  <c r="E43" i="77"/>
  <c r="D44" i="77"/>
  <c r="E44" i="77"/>
  <c r="F44" i="77"/>
  <c r="D45" i="77"/>
  <c r="F45" i="77"/>
  <c r="E45" i="77"/>
  <c r="D46" i="77"/>
  <c r="F46" i="77"/>
  <c r="E46" i="77"/>
  <c r="E47" i="77"/>
  <c r="D49" i="77"/>
  <c r="E49" i="77"/>
  <c r="F49" i="77"/>
  <c r="D50" i="77"/>
  <c r="E50" i="77"/>
  <c r="F50" i="77"/>
  <c r="D57" i="77"/>
  <c r="E57" i="77"/>
  <c r="D58" i="77"/>
  <c r="D59" i="77"/>
  <c r="E59" i="77"/>
  <c r="F59" i="77"/>
  <c r="D60" i="77"/>
  <c r="F60" i="77"/>
  <c r="E60" i="77"/>
  <c r="D66" i="77"/>
  <c r="D71" i="77"/>
  <c r="D67" i="77"/>
  <c r="E67" i="77"/>
  <c r="D68" i="77"/>
  <c r="D69" i="77"/>
  <c r="D70" i="77"/>
  <c r="F70" i="77"/>
  <c r="E70" i="77"/>
  <c r="E58" i="77"/>
  <c r="D39" i="77"/>
  <c r="F39" i="77"/>
  <c r="D16" i="167"/>
  <c r="E15" i="167"/>
  <c r="F15" i="167"/>
  <c r="E16" i="167"/>
  <c r="D15" i="167"/>
  <c r="F16" i="167"/>
  <c r="C16" i="167"/>
  <c r="E36" i="77"/>
  <c r="F36" i="77"/>
  <c r="E68" i="77"/>
  <c r="E69" i="77"/>
  <c r="E23" i="77"/>
  <c r="E24" i="77"/>
  <c r="F24" i="77"/>
  <c r="E22" i="77"/>
  <c r="F22" i="77"/>
  <c r="E39" i="77"/>
  <c r="F67" i="77"/>
  <c r="F17" i="77"/>
  <c r="F37" i="77"/>
  <c r="F69" i="77"/>
  <c r="D61" i="77"/>
  <c r="F47" i="77"/>
  <c r="F20" i="77"/>
  <c r="E30" i="77"/>
  <c r="E71" i="77"/>
  <c r="F68" i="77"/>
  <c r="F71" i="77"/>
  <c r="F58" i="77"/>
  <c r="F57" i="77"/>
  <c r="E61" i="77"/>
  <c r="I53" i="77"/>
  <c r="J53" i="77"/>
  <c r="K53" i="77"/>
  <c r="L53" i="77"/>
  <c r="M53" i="77"/>
  <c r="N53" i="77"/>
  <c r="O53" i="77"/>
  <c r="P53" i="77"/>
  <c r="Q53" i="77"/>
  <c r="R53" i="77"/>
  <c r="F61" i="77"/>
  <c r="D16" i="77"/>
  <c r="E16" i="77"/>
  <c r="D53" i="77"/>
  <c r="F16" i="77"/>
  <c r="F53" i="77"/>
  <c r="E53" i="77"/>
</calcChain>
</file>

<file path=xl/sharedStrings.xml><?xml version="1.0" encoding="utf-8"?>
<sst xmlns="http://schemas.openxmlformats.org/spreadsheetml/2006/main" count="402" uniqueCount="230">
  <si>
    <t>MESES</t>
  </si>
  <si>
    <t>VALOR ( A )</t>
  </si>
  <si>
    <t>(+ / -) Custeio com COFINS</t>
  </si>
  <si>
    <t>(+ / -) Custeio com PASEP</t>
  </si>
  <si>
    <t>08</t>
  </si>
  <si>
    <t>11</t>
  </si>
  <si>
    <t>12</t>
  </si>
  <si>
    <t>Quotas Distribuidoras</t>
  </si>
  <si>
    <t>Quotas Transmissoras</t>
  </si>
  <si>
    <t>01</t>
  </si>
  <si>
    <t>02</t>
  </si>
  <si>
    <t>03</t>
  </si>
  <si>
    <t>04</t>
  </si>
  <si>
    <t>05</t>
  </si>
  <si>
    <t>06</t>
  </si>
  <si>
    <t>07</t>
  </si>
  <si>
    <t>09</t>
  </si>
  <si>
    <t>10</t>
  </si>
  <si>
    <t>(-) Custos Administrativos do Mês</t>
  </si>
  <si>
    <t xml:space="preserve">(-) Atualização Monetária Liquidação CCEE </t>
  </si>
  <si>
    <t>Em R$</t>
  </si>
  <si>
    <t>(+) Faturamento das Quotas do PROINFA</t>
  </si>
  <si>
    <t>(-) Energia Contratada</t>
  </si>
  <si>
    <t>(-) Contribuição Anual a CCEE</t>
  </si>
  <si>
    <t>Descrição</t>
  </si>
  <si>
    <t>PCH</t>
  </si>
  <si>
    <t xml:space="preserve"> </t>
  </si>
  <si>
    <t>Diretoria Financeira - DF</t>
  </si>
  <si>
    <t>TOTAL</t>
  </si>
  <si>
    <t>13</t>
  </si>
  <si>
    <t>SETEMBRO</t>
  </si>
  <si>
    <t>OUTUBRO</t>
  </si>
  <si>
    <t>NOVEMBRO</t>
  </si>
  <si>
    <t>DEZEMBRO</t>
  </si>
  <si>
    <t>14</t>
  </si>
  <si>
    <t>Quotas Cooperativas</t>
  </si>
  <si>
    <t>15</t>
  </si>
  <si>
    <t xml:space="preserve">                     Diretoria Financeira - DF</t>
  </si>
  <si>
    <t xml:space="preserve">                     Departamento de Administração de Capital de Giro - DFG</t>
  </si>
  <si>
    <t xml:space="preserve">                     Divisão de Adm. De Contas a Receber e a Pagar - DFGC</t>
  </si>
  <si>
    <t>Estimativa dos Custos Administrativos do PROINFA com base na Média Aritmética  dos pagamentos realizados no exercício de 2011</t>
  </si>
  <si>
    <t>JANEIRO/2011</t>
  </si>
  <si>
    <t>FEVEREIRO/2011</t>
  </si>
  <si>
    <t>MARÇO/2011</t>
  </si>
  <si>
    <t>ABRIL/2011</t>
  </si>
  <si>
    <t>MAIO/2011</t>
  </si>
  <si>
    <t>JUNHO/2011</t>
  </si>
  <si>
    <t>JULHO/2011</t>
  </si>
  <si>
    <t>AGOSTO/2011</t>
  </si>
  <si>
    <t>SETEMBRO/2011</t>
  </si>
  <si>
    <t>OUTUBRO/2011</t>
  </si>
  <si>
    <t>NOVEMBRO/2011</t>
  </si>
  <si>
    <t>DEZEMBRO/2011</t>
  </si>
  <si>
    <t xml:space="preserve">                     Demonstrativo da Estimativa dos Custos Administrativos do PROINFA </t>
  </si>
  <si>
    <t>MÉDIA ARITMÉTICA</t>
  </si>
  <si>
    <t>(-) Despesas Bancárias</t>
  </si>
  <si>
    <t>Faturamento das Quotas do PROINFA</t>
  </si>
  <si>
    <t>Liquidação CCEE</t>
  </si>
  <si>
    <t>Energia Contratada</t>
  </si>
  <si>
    <t>16</t>
  </si>
  <si>
    <t>17</t>
  </si>
  <si>
    <t>18</t>
  </si>
  <si>
    <t>19</t>
  </si>
  <si>
    <t>20</t>
  </si>
  <si>
    <t>21</t>
  </si>
  <si>
    <t xml:space="preserve">(+) Restituição de IR de Aplicação Financeira </t>
  </si>
  <si>
    <t>(+) Encargo de Segurança Energética</t>
  </si>
  <si>
    <t>22</t>
  </si>
  <si>
    <t>23</t>
  </si>
  <si>
    <t>(-) Despesa de Recontabilização</t>
  </si>
  <si>
    <t>(+/-) Rendimento Bruto de Aplicação Financeira PROINFA</t>
  </si>
  <si>
    <t>(-) IOF de Aplicação Financeira PROINFA</t>
  </si>
  <si>
    <t>(-) IR de Aplicação Financeira PROINFA</t>
  </si>
  <si>
    <t>Notas Explicativas</t>
  </si>
  <si>
    <t xml:space="preserve">                                                                                                                                    SALDO  FINAL </t>
  </si>
  <si>
    <t>(+) Juros de Mora e Multa - Quotas PROINFA em atraso</t>
  </si>
  <si>
    <t xml:space="preserve">                           SALDO FINAL DOS RECURSOS DE MDL :</t>
  </si>
  <si>
    <t>(-) Despesa Extrajudicial</t>
  </si>
  <si>
    <t xml:space="preserve">                           SALDO FINAL DOS RECURSOS DA RESERVA DE GARANTIA :</t>
  </si>
  <si>
    <t>MDL</t>
  </si>
  <si>
    <t>RESERVA DE GARANTIA</t>
  </si>
  <si>
    <t>Posição em:</t>
  </si>
  <si>
    <t>(+) Atualização Monetária dos Encargo de Seg. Energética</t>
  </si>
  <si>
    <t xml:space="preserve">1a (-) Pagamentos Referentes aos Serviços do MDL </t>
  </si>
  <si>
    <t>2b (+) Rendimento Bruto da Aplicação da Reserva de Garantia</t>
  </si>
  <si>
    <t>2a (+) Rendimento Bruto da Aplicação em MDL no Período</t>
  </si>
  <si>
    <t>3a (-) IR SOBRE O RENDIMENTO BRUTO DA APLICAÇÃO DO MDL</t>
  </si>
  <si>
    <t>3b (-) IR SOBRE O RENDIMENTO BRUTO DA APLICAÇÃO DA RESERVA DE GARANTIA</t>
  </si>
  <si>
    <t>(-) Atualização Monetária do Custo Administrativo</t>
  </si>
  <si>
    <t>(+)   Juros  Remuneratórios dos Créditos Renegociados</t>
  </si>
  <si>
    <t>(+) Rendimentos dos aportes de Garantias (Bradesco)</t>
  </si>
  <si>
    <t>(+) Receita de Recontabilização</t>
  </si>
  <si>
    <t>* Ver notas explicativas</t>
  </si>
  <si>
    <t>Ajustes *</t>
  </si>
  <si>
    <t>1 Faturamento das Quotas do PROINFA</t>
  </si>
  <si>
    <t>2 Juros de Mora e Multa Quotas PROINFA</t>
  </si>
  <si>
    <t>5 IR de Aplicação Financeira PROINFA</t>
  </si>
  <si>
    <t>3 Juros Remuneratórios do Parcelamento</t>
  </si>
  <si>
    <t>6 IOF de Aplicação Financeira PROINFA</t>
  </si>
  <si>
    <t xml:space="preserve">7 Restituição de IR de Aplicação Financeira </t>
  </si>
  <si>
    <t xml:space="preserve">8 Encargo de Segurança Energética </t>
  </si>
  <si>
    <t>9 Atualização Monetária dos Encargos de Seg. Energética</t>
  </si>
  <si>
    <t>11 Energia Contratada</t>
  </si>
  <si>
    <t>12 Rendimentos dos aportes de Garantias Bradesco</t>
  </si>
  <si>
    <t xml:space="preserve">1a Pagamentos Referentes aos Serviços do MDL </t>
  </si>
  <si>
    <t>2b Rendimento Bruto da Aplicação da Reserva de Garantia</t>
  </si>
  <si>
    <t xml:space="preserve">(+ ) Receita Liquidação CCEE </t>
  </si>
  <si>
    <t xml:space="preserve">(-) Despesa Liquidação CCEE </t>
  </si>
  <si>
    <t>4a (-) IOF SOBRE O RENDIMENTO BRUTO DA APLICAÇÃO DO MDL</t>
  </si>
  <si>
    <t>4b (-) IOF SOBRE O RENDIMENTO BRUTO DA APLICAÇÃO DA RESERVA DE GARANTIA</t>
  </si>
  <si>
    <t>(-) Depósito em Garantia</t>
  </si>
  <si>
    <t>PCH-MRE</t>
  </si>
  <si>
    <t>BIOMASSA</t>
  </si>
  <si>
    <t>EÓLICA</t>
  </si>
  <si>
    <t>Sem ajustes</t>
  </si>
  <si>
    <t>1b1 (+) Devolução do uso da Reserva de Garantia</t>
  </si>
  <si>
    <t>1b (-) Pagamentos e Uso Referente a Reserva da Garantia</t>
  </si>
  <si>
    <t>24</t>
  </si>
  <si>
    <t>25</t>
  </si>
  <si>
    <t>(-) IR de Aplicação Financeira Bradesco Garantia</t>
  </si>
  <si>
    <t>(-) IOF de Aplicação Financeira Bradesco Garantia</t>
  </si>
  <si>
    <t>13  IR dos aportes de Garantias Bradesco</t>
  </si>
  <si>
    <t>14 IOF dos aportes de Garantias Bradesco</t>
  </si>
  <si>
    <t>17 Contribuição Anual a CCEE</t>
  </si>
  <si>
    <t>10 Receita Liquidação CCEE
      Despesa Liquidação CCEE</t>
  </si>
  <si>
    <t>18 Custo Administrativo</t>
  </si>
  <si>
    <t>19 Atualização Monetária do Custo Administrativo</t>
  </si>
  <si>
    <t>20 Despesa de Recontabilização</t>
  </si>
  <si>
    <t>21 Receita de Recontabilização</t>
  </si>
  <si>
    <t xml:space="preserve">22 Atualização Monetária Liquidação CCEE </t>
  </si>
  <si>
    <t>23 Depósito em Garantia</t>
  </si>
  <si>
    <t>24 Despesas Bancárias</t>
  </si>
  <si>
    <t>25 Despesa Extrajudicial</t>
  </si>
  <si>
    <t>CELPA - Plano de Recuperação Judicial desde SET/2012</t>
  </si>
  <si>
    <t>CELG - Renegociação da Dívida deste JUN/2012</t>
  </si>
  <si>
    <t>Não houve.</t>
  </si>
  <si>
    <t xml:space="preserve">Não houve. </t>
  </si>
  <si>
    <t>3a IR SOBRE O RENDIMENTO BRUTO DA APLICAÇÃO DO MDL</t>
  </si>
  <si>
    <t>4a IOF SOBRE O RENDIMENTO BRUTO DA APLICAÇÃO DO MDL</t>
  </si>
  <si>
    <t>3b IR SOBRE O RENDIMENTO BRUTO DA APLICAÇÃO DA RESERVA DE GARANTIA</t>
  </si>
  <si>
    <t>4b IOF SOBRE O RENDIMENTO BRUTO DA APLICAÇÃO DA RESERVA DE GARANTIA</t>
  </si>
  <si>
    <t>1b Pagamentos e Uso Referente a Reserva da Garantia</t>
  </si>
  <si>
    <t>1b1 Devolução do uso da Reserva de Garantia</t>
  </si>
  <si>
    <t>Atualmente só estão vigentes os contratos de renegociação/recuperação judicial respectivamente a CELG-D e a CELPA com atualização pela SELIC.</t>
  </si>
  <si>
    <t>Não Houve.</t>
  </si>
  <si>
    <t xml:space="preserve">Informações sobre Inadimplência: </t>
  </si>
  <si>
    <t>COFINS = -((Faturamento + Liquidação + Energia contratada) x 7,6%) - ((Juros mora e multa quotas Proinfa+Juros Remuneratórios dos créditos renegociados+ rend Proinfa+ Rend MDL +  Rend R.Garantia)x 4%)</t>
  </si>
  <si>
    <t>PASEP= -((Faturamento + Liquidação + Energia contratada) x 1,65%) - ((Juros mora e multa quotas Proinfa+Juros Remuneratórios dos créditos renegociados+ rend Proinfa+ Rend MDL +  Rend R.Garantia)x 0,65%)</t>
  </si>
  <si>
    <t>Juros mora e multa Proinfa</t>
  </si>
  <si>
    <t>Juros Remuneratórios dos créditos renegociados</t>
  </si>
  <si>
    <t>Rendimento conta Proinfa</t>
  </si>
  <si>
    <t>Rendimento conta MDL</t>
  </si>
  <si>
    <t>Rendimento conta Garantia</t>
  </si>
  <si>
    <t>COFINS</t>
  </si>
  <si>
    <t>PASEP</t>
  </si>
  <si>
    <t>Natureza</t>
  </si>
  <si>
    <t>26</t>
  </si>
  <si>
    <t>2a Rendimento Bruto da Aplicação em MDL no Período</t>
  </si>
  <si>
    <t>AJUSTE PCH-MRE</t>
  </si>
  <si>
    <t>Saldo em 31/12/2015</t>
  </si>
  <si>
    <t xml:space="preserve">Saldo de 31/12/2015 Ajustado </t>
  </si>
  <si>
    <t>VALORES REALIZADOS DE 
JAN A AGO/2016</t>
  </si>
  <si>
    <t>TOTAL DO PERÍODO DE   
JAN A DEZ/2016</t>
  </si>
  <si>
    <t>Realizado JANEIRO/2016</t>
  </si>
  <si>
    <t>Realizado FEVEREIRO/2016</t>
  </si>
  <si>
    <t>Realizado MARÇO/2016</t>
  </si>
  <si>
    <t>Realizado ABRIL/2016</t>
  </si>
  <si>
    <t>Realizado MAIO/2016</t>
  </si>
  <si>
    <t>Realizado JUNHO/2016</t>
  </si>
  <si>
    <t>Realizado JULHO/2016</t>
  </si>
  <si>
    <t>Realizado AGOSTO/2016</t>
  </si>
  <si>
    <t>Ajustes no Saldo do Fluxo de 2016</t>
  </si>
  <si>
    <t>PREVISÃO DE COFINS PASEP DE JULHO A DEZEMBRO/2016 - PAP 2016/2017</t>
  </si>
  <si>
    <t xml:space="preserve">(-) Condenações Judiciais Cíveis  
</t>
  </si>
  <si>
    <r>
      <t>(-)</t>
    </r>
    <r>
      <rPr>
        <sz val="10"/>
        <color indexed="10"/>
        <rFont val="Arial"/>
        <family val="2"/>
      </rPr>
      <t xml:space="preserve"> Provisão de Pagamento para Efeito de Portaria MME nº 267/2015 </t>
    </r>
  </si>
  <si>
    <t>4 Rendimento Bruto de Aplicação Financeira PROINFA</t>
  </si>
  <si>
    <t>15 Custeio com PASEP</t>
  </si>
  <si>
    <t>16 Custeio com COFINS</t>
  </si>
  <si>
    <t xml:space="preserve">23 Condenações Judiciais Cíveis  </t>
  </si>
  <si>
    <t>O montante de R$ 20.315.843,46 é referente ao pagamento de energia produzida entre junho e dezembro de 2011 - PROCESSO: 5001639-75.2013.4.04.7206 -AUTOR: AMPARO ENERGIA EÓLICA S.A. E OUTRAS - 1a VARA FEDERAL DE LAGES (SC4277)</t>
  </si>
  <si>
    <t>O valor de R$ 3.243,03 é referente ao ressarcimento à CCEE pelo perfil de agente Proinfa de despesas incorridas com custas judiciais e honorários advocatícios no período de abril de 2015 a fevereiro de 2016.</t>
  </si>
  <si>
    <t>Em consonância com o Parágrafo Único  do DECRETO Nº 5.025, DE 30 DE MARÇO DE 2004 : “Parágrafo Unico.  Para fazer face às necessidades de pagamentos aos empreendedores, o primeiro Plano Anual do PROINFA deverá prever, além das quotas do exercício, o recolhimento antecipado de um duodécimo da quota anual para o provisionamento inicial na Conta PROINFA, que será calculada considerando a contratação plena de todos os empreendimentos do PROINFA.” Desta forma a Reserva de Garantia vem sendo utilizada para pagamentos, bem como para cobrir despesas da CCEE, entretando em 2016 não houve uso dos recursos da Reserva de Garantia.</t>
  </si>
  <si>
    <t>FLUXO PROINFA 2016 / PAP 2017</t>
  </si>
  <si>
    <t xml:space="preserve">                                                        FLUXO PROINFA -  2016 - PAP 2017</t>
  </si>
  <si>
    <t xml:space="preserve">SALDO DOS RECURSOS DE  MDL EM :  31/12/2015    ===&gt; </t>
  </si>
  <si>
    <t xml:space="preserve">SALDO DOS RECURSOS DA RESERVA DE GARANTIA EM :  31/12/2015    ===&gt; </t>
  </si>
  <si>
    <t>O montante de R$ 861.531,26, refere-se a atualização monetária da Liquidação CCEE ocorridas nos meses de janeiro e fevereiro/2016.</t>
  </si>
  <si>
    <t>27</t>
  </si>
  <si>
    <r>
      <t>(-)</t>
    </r>
    <r>
      <rPr>
        <sz val="10"/>
        <color indexed="10"/>
        <rFont val="Arial"/>
        <family val="2"/>
      </rPr>
      <t xml:space="preserve"> Provisão de Pagamento Liquidação CCEE Ações Judiciais GSF 2015/2016 </t>
    </r>
  </si>
  <si>
    <t>VALORES REALIZADOS DE 
SET A DEZ/2016</t>
  </si>
  <si>
    <t>Realizado SETEMBRO/2016</t>
  </si>
  <si>
    <t>Realizado OUTUBRO/2016</t>
  </si>
  <si>
    <t>Realizado NOVEMBRO/2016</t>
  </si>
  <si>
    <t>Realizado DEZEMBRO/2016</t>
  </si>
  <si>
    <t xml:space="preserve">                Departamento de Operações Financeiras - DFFO</t>
  </si>
  <si>
    <t xml:space="preserve">                Diretoria Financeira - DF</t>
  </si>
  <si>
    <t>Departamento de Operações Financeiras - DFFO</t>
  </si>
  <si>
    <t xml:space="preserve">O montante de R$ 3.651.776.412,99 refere-se ao Faturamento das Quotas do PROINFA  e teve como base  o somatório de todos os Despachos ANEEL referentes as quotas das concessionárias distribuidoras , transmissoras  e cooperativas do PROINFA já realizadas no período de Janeiro  a  dezembro/2016.
</t>
  </si>
  <si>
    <t>O montante de R$ 7.118.422,79,  refere-se aos juros de mora e multa das quotas do PROINFA pertinentes ao período de janeiro a dezembro/2016.</t>
  </si>
  <si>
    <r>
      <t xml:space="preserve">O montante de R$ 20.979.297,22, </t>
    </r>
    <r>
      <rPr>
        <sz val="16"/>
        <color indexed="10"/>
        <rFont val="Calibri"/>
        <family val="2"/>
      </rPr>
      <t xml:space="preserve"> </t>
    </r>
    <r>
      <rPr>
        <sz val="16"/>
        <rFont val="Calibri"/>
        <family val="2"/>
      </rPr>
      <t>refere-se aos juros remuneratórios das quotas renegociadas do PROINFA pertinentes ao período realizado de janeiro a dezembro/2016.</t>
    </r>
  </si>
  <si>
    <r>
      <t xml:space="preserve">4 Rendimento Bruto de Aplicação Financeira PROINFA 
</t>
    </r>
    <r>
      <rPr>
        <sz val="16"/>
        <rFont val="Calibri"/>
        <family val="2"/>
      </rPr>
      <t xml:space="preserve">O montante de R$ 54.692.761,34,  refere-se ao Rendimento Bruto de aplicações financeiras do Proinfa,  realizado para os meses de janeiro a dezembro/2016.
</t>
    </r>
  </si>
  <si>
    <t xml:space="preserve">O montante de -R$ 10.965.410,79,  refere-se ao IR das aplicações financeiras do Proinfa,  realizado para os meses de janeiro a dezembro/2016.
</t>
  </si>
  <si>
    <t xml:space="preserve">O montante de -R$ 1.566.396,25,  refere-se ao IR das aplicações financeiras do Proinfa,  realizado para os meses de janeiro a dezembro/2016.  
</t>
  </si>
  <si>
    <t xml:space="preserve">A apuração do montante de +R$ 108.297.494,52, referente à liquidação CCEE (receitas e despesas do Agente Proinfa) , foi obtida pelo somatório dos valores realizados  para o período de janeiro a dezembro a /2016,  pelo regime de competência. 
Historicamente a geração total das usinas do PROINFA é inferior aos valores contratados mensais. Pelas regras de mercado, essa exposição contratual mensal é adquirida no Mercado de Curto Prazo – MCP ao Preço de Liquidação de Diferenças – PLD, estando este último, associado às condições do sistema. Com o agravamento das condições hidrológicas do sistema em 2014 e 2015, houve tanto um aumento significativo do PLD quanto uma diminuição da geração total do PROINFA (PCHs), justificando os débitos ocorridos em 2014 e 2015. Em 2016, apesar da diminuição do PLD máximo, essa situação permaneceu sobretudo ao GSF inferior a 1, fator que representa uma redução de garantia física face à geração total do sistema. </t>
  </si>
  <si>
    <t>O montante de -R$ 3.148.392.121,30,  da parcela de desembolso com a Energia Contratada de Competência do ano de 2016, refere-se ao pagamento total que foi  efetuado aos empreendimentos do PROINFA no período de 01 de janeiro de 2016 até 31 de dezembro de 2016.  Os valores calculados consideraram o produto da Energia Contratada de cada empreendimento pelos seus respectivos preços. A Energia Contratada anual foi dividida em 12 parcelas mensais e iguais, faturadas e/ou pagas a partir do mês de entrada de operação comercial, sendo que para o primeiro mês de operação foi considerado o rateio pelo n º de dias em operação.</t>
  </si>
  <si>
    <t xml:space="preserve">A partir de julho de 2014  a Eletrobras passou a aportar os valores de  garantia da Liquidação CCEE em conta do Bradesco. Esta rubrica registra os rendimentos gerados entre a data de aporte da garantia e a execução da liquidação, sendo este rendimento registrado, na contabilidade, mensalmente. O valor de R$ 174.978,14,  refere-se aos rendimentos dos aportes de garantia realizados para os meses de janeiro a dezembro/2016. </t>
  </si>
  <si>
    <t xml:space="preserve">O montante de -R$ 38.277,30,  refere-se ao IR da conta de aporte de Garantia Bradesco, realizado para os meses de janeiro a dezembro/2016.  
</t>
  </si>
  <si>
    <t xml:space="preserve">O montante de -R$ 78.224,32 refere-se ao IOF da conta de aporte de Garantia Bradesco, realizado para os meses de janeiro a dezembro/2016.  
</t>
  </si>
  <si>
    <t>O valor de - R$ 11.600.333,54,  refere-se ao PASEP de janeiro a dezembro/2016. Houve alteração na legislação vigente originada no Decreto 8.426/2015, aplicável a partir de Julho de 2015, que acrescentou 0,65%% sobre as receitas financeiras.</t>
  </si>
  <si>
    <t>O valor de - R$ 54.681.067,13,  refere-se ao COFINS de janeiro a dezembro/2016. Houve alteração na legislação vigente originada no Decreto 8.426/2015, aplicável a partir de Julho de 2015, que acrescentou 4% sobre as receitas financeiras.</t>
  </si>
  <si>
    <t>O montante de -R$ 1.124.803,12, refere-se ao total das contribuições à CCEE realizadas no período de janeiro a dezembro/2016.</t>
  </si>
  <si>
    <t xml:space="preserve">O valor de -R$ 16.152.394,56 refere-se aos Custos Administrativos realizados de janeiro a dezembro/2016, foi calculado  com base  na média aritmética dos valores mensais dos custos administrativos apurados nos doze meses realizados do exercício de 2011, seguindo o critério adotado para o Fluxo de ITAIPU conforme determinação provisória da ANEEL  constante do Termo de Notificação nº 089/2011-SFF de 28/06/2011. </t>
  </si>
  <si>
    <t>O montante de -R$ 4.247,64, refere-se as despesas bancárias no exercício de 2016.</t>
  </si>
  <si>
    <r>
      <t xml:space="preserve">27 Provisão de Pagamento Liquidação CCEE Ações Judiciais GSF 2015/2016 
</t>
    </r>
    <r>
      <rPr>
        <sz val="16"/>
        <rFont val="Calibri"/>
        <family val="2"/>
      </rPr>
      <t>A Decisão do Juiz da 16ª VARA FEDERAL, no Processo nº 0057642-23.2015.4.01.3400, suspendeu o pagamento, pela Eletrobras do valor de R$ 1.351.725.616,58, previsto para 14/10/15 referente ao pagamento da liquidação CCEE dos meses de julho e agosto de 2015. A referida Decisão Judicial ainda encontra-se em vigor e a Eletrobras ainda poderá ter que liquidar o valor de R$ 191.376.065,76 na CCEE,  conforme composição a seguir, mas isto não ocorreu no exercício de 2016.</t>
    </r>
    <r>
      <rPr>
        <b/>
        <sz val="16"/>
        <rFont val="Calibri"/>
        <family val="2"/>
      </rPr>
      <t xml:space="preserve">
</t>
    </r>
    <r>
      <rPr>
        <sz val="16"/>
        <rFont val="Calibri"/>
        <family val="2"/>
      </rPr>
      <t/>
    </r>
  </si>
  <si>
    <r>
      <t xml:space="preserve">26 Provisão de Pagamento para Efeito de Portaria MME nº 267/2015
</t>
    </r>
    <r>
      <rPr>
        <sz val="16"/>
        <rFont val="Calibri"/>
        <family val="2"/>
      </rPr>
      <t>Em 07 de agosto de 2015, o MME através da Portaria nº 267/2015 restabeleceu o novo montante de garantia física de energia de 16 PCHs contratadas pelo PROINFA após deferimento parcial de pedido de antecipação dos efeitos da tutela sob o rito ordinário nº 32752-20.2015.4.01.3400 na 1ª Vara Federal da Seção Judiciária do Distrito Federal do Tribunal Regional Federal da 1ª Região. Em 2016 o valor previsto foi atualizado para  R$ 26.619.869,53 em função da inclusão de uma PCH e de atualização, mas no exercício de 2016 não ocorreu.</t>
    </r>
    <r>
      <rPr>
        <b/>
        <sz val="16"/>
        <rFont val="Calibri"/>
        <family val="2"/>
      </rPr>
      <t xml:space="preserve">
</t>
    </r>
  </si>
  <si>
    <t>O montante de -R$ 694.852,58,  é composto de custos incorridos no exercício de 2016.</t>
  </si>
  <si>
    <t>O montante de R$ 4.890.447,56, refere-se a atualização monetária dos recursos para MDL para o período de janeiro a dezembro/2016.</t>
  </si>
  <si>
    <t xml:space="preserve">O valor de - R$  969.834,03,  refere-se ao IR da conta MDL realizado de janeiro a dezembro/2016. </t>
  </si>
  <si>
    <t>Na oportunidade informamos que o saldo capitalizado em 31/12/2016 é o de R$ 37.418.388,29.</t>
  </si>
  <si>
    <t>À medida que a conta corrente do Proinfa torna-se positiva o valor utilizado da Reserva de Garantia é devolvido por igual rendimento.  
Em 2016 foi devolvido o valor de R$ 316.731.248,51, que estava pendente de transferência.</t>
  </si>
  <si>
    <r>
      <t xml:space="preserve">o valor de R$ 35.452.795,21,  refere-se ao redimento bruto da Reserva de Garantia realizado de janeiro a dezembro/2016.
Informamos que o montante histórico de R$ 161.698.279,61, lançado no Fluxo 2006, referente à Reserva de Garantia,  conforme estabelecido no artigo n.º 16 da Resolução Normativa ANEEL n.º 127/2004, de 06/12/2004,  baseado no cálculo de um duodécimo da quota anual, para o provisionamento inicial na Conta PROINFA, face às necessidades de pagamentos aos empreendedores,  acrescido de seus rendimentos projetados acumulados até 31/12/2016, monta o valor de </t>
    </r>
    <r>
      <rPr>
        <b/>
        <sz val="16"/>
        <rFont val="Calibri"/>
        <family val="2"/>
      </rPr>
      <t>R$ 452.996.127,51.</t>
    </r>
    <r>
      <rPr>
        <sz val="16"/>
        <rFont val="Calibri"/>
        <family val="2"/>
      </rPr>
      <t xml:space="preserve">
</t>
    </r>
  </si>
  <si>
    <t>o valor de -R$ 6.119.867,70, refere-se ao IR Reserva de Garantia realizado de janeiro a dezembro/2016.</t>
  </si>
  <si>
    <t>A inadimplência das Quotas Proinfa, na data base de 31.12.2016,  é o valor histórico:de R$ 16.861.466,89, sendo:</t>
  </si>
  <si>
    <t>R$ 1.414.695,41,  da  CEA;</t>
  </si>
  <si>
    <t>R$ 1.190.545,32, da  Eletroacre;</t>
  </si>
  <si>
    <t>R$ 8.336.549,87, da CELG-D;</t>
  </si>
  <si>
    <t>R$ 5.139.984,71, da CEEE-D;</t>
  </si>
  <si>
    <t>R$ 300,55, da CERPRO;</t>
  </si>
  <si>
    <t>R$ 777.989,07, da CERTEL;</t>
  </si>
  <si>
    <t>R$ 1.401,96, da CERMISSÕES.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</si>
</sst>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1" formatCode="_(* #,##0.00_);_(* \(#,##0.00\);_(* &quot;-&quot;??_);_(@_)"/>
    <numFmt numFmtId="176" formatCode="#,##0.00_)\ \ ;\(#,##0.00\)\ \ "/>
    <numFmt numFmtId="177" formatCode="\ \ @"/>
    <numFmt numFmtId="212" formatCode="0.000000000"/>
    <numFmt numFmtId="213" formatCode="\ \ \ @"/>
    <numFmt numFmtId="214" formatCode="#,##0.00_ ;[Red]\-#,##0.00\ "/>
    <numFmt numFmtId="215" formatCode="#,##0.00_ \ \ ;[Red]\-#,##0.00\ \ \ "/>
  </numFmts>
  <fonts count="50" x14ac:knownFonts="1">
    <font>
      <sz val="10"/>
      <name val="Arial"/>
    </font>
    <font>
      <sz val="10"/>
      <name val="Arial"/>
    </font>
    <font>
      <sz val="12"/>
      <name val="Helv"/>
    </font>
    <font>
      <sz val="8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u/>
      <sz val="14"/>
      <color indexed="18"/>
      <name val="Arial"/>
      <family val="2"/>
    </font>
    <font>
      <b/>
      <sz val="14"/>
      <color indexed="18"/>
      <name val="Arial"/>
      <family val="2"/>
    </font>
    <font>
      <sz val="10"/>
      <color indexed="18"/>
      <name val="Arial"/>
      <family val="2"/>
    </font>
    <font>
      <b/>
      <sz val="12"/>
      <color indexed="18"/>
      <name val="Arial"/>
      <family val="2"/>
    </font>
    <font>
      <b/>
      <u/>
      <sz val="11"/>
      <color indexed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i/>
      <sz val="12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2"/>
      <color indexed="18"/>
      <name val="Arial"/>
      <family val="2"/>
    </font>
    <font>
      <b/>
      <sz val="16"/>
      <color indexed="18"/>
      <name val="Arial"/>
      <family val="2"/>
    </font>
    <font>
      <sz val="16"/>
      <name val="Arial"/>
      <family val="2"/>
    </font>
    <font>
      <b/>
      <sz val="16"/>
      <name val="Calibri"/>
      <family val="2"/>
    </font>
    <font>
      <sz val="16"/>
      <name val="Calibri"/>
      <family val="2"/>
    </font>
    <font>
      <b/>
      <sz val="18"/>
      <name val="Calibri"/>
      <family val="2"/>
    </font>
    <font>
      <b/>
      <sz val="20"/>
      <name val="Calibri"/>
      <family val="2"/>
    </font>
    <font>
      <sz val="16"/>
      <color indexed="10"/>
      <name val="Calibri"/>
      <family val="2"/>
    </font>
    <font>
      <sz val="10"/>
      <color indexed="10"/>
      <name val="Arial"/>
      <family val="2"/>
    </font>
    <font>
      <i/>
      <sz val="10"/>
      <name val="Verdana"/>
      <family val="2"/>
    </font>
    <font>
      <b/>
      <sz val="18"/>
      <color indexed="18"/>
      <name val="Arial"/>
      <family val="2"/>
    </font>
    <font>
      <b/>
      <sz val="12"/>
      <color rgb="FF002060"/>
      <name val="Arial"/>
      <family val="2"/>
    </font>
    <font>
      <b/>
      <sz val="14"/>
      <color rgb="FF00206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6" fillId="7" borderId="1" applyNumberFormat="0" applyAlignment="0" applyProtection="0"/>
    <xf numFmtId="0" fontId="27" fillId="3" borderId="0" applyNumberFormat="0" applyBorder="0" applyAlignment="0" applyProtection="0"/>
    <xf numFmtId="0" fontId="28" fillId="22" borderId="0" applyNumberFormat="0" applyBorder="0" applyAlignment="0" applyProtection="0"/>
    <xf numFmtId="39" fontId="2" fillId="0" borderId="0"/>
    <xf numFmtId="0" fontId="8" fillId="23" borderId="4" applyNumberFormat="0" applyFont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171" fontId="1" fillId="0" borderId="0" applyFont="0" applyFill="0" applyBorder="0" applyAlignment="0" applyProtection="0"/>
  </cellStyleXfs>
  <cellXfs count="199">
    <xf numFmtId="0" fontId="0" fillId="0" borderId="0" xfId="0"/>
    <xf numFmtId="39" fontId="4" fillId="24" borderId="0" xfId="32" applyFont="1" applyFill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 applyAlignment="1">
      <alignment vertical="center"/>
    </xf>
    <xf numFmtId="39" fontId="9" fillId="24" borderId="0" xfId="32" applyFont="1" applyFill="1" applyBorder="1" applyAlignment="1">
      <alignment horizontal="center" vertical="center"/>
    </xf>
    <xf numFmtId="2" fontId="10" fillId="24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2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24" borderId="0" xfId="0" applyFont="1" applyFill="1" applyAlignment="1">
      <alignment vertical="center"/>
    </xf>
    <xf numFmtId="171" fontId="18" fillId="0" borderId="0" xfId="43" applyFont="1" applyAlignment="1">
      <alignment vertical="center"/>
    </xf>
    <xf numFmtId="0" fontId="12" fillId="24" borderId="0" xfId="0" applyFont="1" applyFill="1" applyBorder="1"/>
    <xf numFmtId="39" fontId="12" fillId="24" borderId="0" xfId="32" applyFont="1" applyFill="1" applyBorder="1" applyAlignment="1">
      <alignment vertical="center"/>
    </xf>
    <xf numFmtId="0" fontId="0" fillId="24" borderId="10" xfId="0" applyFill="1" applyBorder="1"/>
    <xf numFmtId="0" fontId="0" fillId="24" borderId="11" xfId="0" applyFill="1" applyBorder="1"/>
    <xf numFmtId="0" fontId="0" fillId="24" borderId="12" xfId="0" applyFill="1" applyBorder="1"/>
    <xf numFmtId="0" fontId="0" fillId="24" borderId="13" xfId="0" applyFill="1" applyBorder="1"/>
    <xf numFmtId="0" fontId="0" fillId="24" borderId="14" xfId="0" applyFill="1" applyBorder="1" applyAlignment="1">
      <alignment vertical="center"/>
    </xf>
    <xf numFmtId="0" fontId="4" fillId="24" borderId="14" xfId="0" applyFont="1" applyFill="1" applyBorder="1"/>
    <xf numFmtId="0" fontId="0" fillId="24" borderId="15" xfId="0" applyFill="1" applyBorder="1"/>
    <xf numFmtId="0" fontId="13" fillId="24" borderId="10" xfId="0" applyFont="1" applyFill="1" applyBorder="1"/>
    <xf numFmtId="0" fontId="13" fillId="24" borderId="11" xfId="0" applyFont="1" applyFill="1" applyBorder="1"/>
    <xf numFmtId="0" fontId="13" fillId="24" borderId="13" xfId="0" applyFont="1" applyFill="1" applyBorder="1"/>
    <xf numFmtId="0" fontId="13" fillId="24" borderId="0" xfId="0" applyFont="1" applyFill="1" applyBorder="1"/>
    <xf numFmtId="0" fontId="13" fillId="24" borderId="15" xfId="0" applyFont="1" applyFill="1" applyBorder="1"/>
    <xf numFmtId="0" fontId="13" fillId="24" borderId="16" xfId="0" applyFont="1" applyFill="1" applyBorder="1"/>
    <xf numFmtId="2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1" fontId="37" fillId="0" borderId="17" xfId="0" applyNumberFormat="1" applyFont="1" applyBorder="1" applyAlignment="1">
      <alignment vertical="center"/>
    </xf>
    <xf numFmtId="0" fontId="37" fillId="0" borderId="18" xfId="0" applyFont="1" applyBorder="1" applyAlignment="1">
      <alignment vertical="center"/>
    </xf>
    <xf numFmtId="0" fontId="12" fillId="25" borderId="19" xfId="0" applyFont="1" applyFill="1" applyBorder="1" applyAlignment="1">
      <alignment horizontal="center" vertical="center"/>
    </xf>
    <xf numFmtId="0" fontId="13" fillId="24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24" borderId="0" xfId="0" applyFont="1" applyFill="1" applyBorder="1" applyAlignment="1">
      <alignment horizontal="centerContinuous" vertical="center"/>
    </xf>
    <xf numFmtId="0" fontId="13" fillId="24" borderId="12" xfId="0" applyFont="1" applyFill="1" applyBorder="1"/>
    <xf numFmtId="0" fontId="13" fillId="24" borderId="14" xfId="0" applyFont="1" applyFill="1" applyBorder="1"/>
    <xf numFmtId="0" fontId="14" fillId="24" borderId="13" xfId="0" applyFont="1" applyFill="1" applyBorder="1"/>
    <xf numFmtId="0" fontId="13" fillId="24" borderId="20" xfId="0" applyFont="1" applyFill="1" applyBorder="1"/>
    <xf numFmtId="0" fontId="7" fillId="26" borderId="21" xfId="0" applyFont="1" applyFill="1" applyBorder="1" applyAlignment="1">
      <alignment horizontal="center" vertical="center"/>
    </xf>
    <xf numFmtId="0" fontId="7" fillId="26" borderId="17" xfId="0" applyFont="1" applyFill="1" applyBorder="1" applyAlignment="1">
      <alignment horizontal="center" vertical="center"/>
    </xf>
    <xf numFmtId="0" fontId="7" fillId="26" borderId="18" xfId="0" applyFont="1" applyFill="1" applyBorder="1" applyAlignment="1">
      <alignment horizontal="center" vertical="center"/>
    </xf>
    <xf numFmtId="0" fontId="4" fillId="25" borderId="21" xfId="0" applyFont="1" applyFill="1" applyBorder="1" applyAlignment="1">
      <alignment horizontal="center" vertical="center"/>
    </xf>
    <xf numFmtId="171" fontId="4" fillId="25" borderId="17" xfId="0" applyNumberFormat="1" applyFont="1" applyFill="1" applyBorder="1" applyAlignment="1">
      <alignment vertical="center"/>
    </xf>
    <xf numFmtId="171" fontId="4" fillId="25" borderId="18" xfId="0" applyNumberFormat="1" applyFont="1" applyFill="1" applyBorder="1" applyAlignment="1">
      <alignment vertical="center"/>
    </xf>
    <xf numFmtId="212" fontId="37" fillId="0" borderId="18" xfId="0" applyNumberFormat="1" applyFont="1" applyBorder="1" applyAlignment="1">
      <alignment vertical="center"/>
    </xf>
    <xf numFmtId="213" fontId="37" fillId="0" borderId="21" xfId="0" quotePrefix="1" applyNumberFormat="1" applyFont="1" applyBorder="1" applyAlignment="1">
      <alignment vertical="center"/>
    </xf>
    <xf numFmtId="213" fontId="37" fillId="0" borderId="21" xfId="0" applyNumberFormat="1" applyFont="1" applyBorder="1" applyAlignment="1">
      <alignment vertical="center"/>
    </xf>
    <xf numFmtId="39" fontId="4" fillId="24" borderId="13" xfId="32" applyFont="1" applyFill="1" applyBorder="1" applyAlignment="1">
      <alignment vertical="center"/>
    </xf>
    <xf numFmtId="14" fontId="48" fillId="24" borderId="14" xfId="0" applyNumberFormat="1" applyFont="1" applyFill="1" applyBorder="1" applyAlignment="1">
      <alignment horizontal="left"/>
    </xf>
    <xf numFmtId="0" fontId="8" fillId="0" borderId="0" xfId="0" applyFont="1"/>
    <xf numFmtId="0" fontId="8" fillId="29" borderId="0" xfId="0" applyFont="1" applyFill="1" applyBorder="1" applyAlignment="1">
      <alignment horizontal="right" vertical="center"/>
    </xf>
    <xf numFmtId="0" fontId="8" fillId="29" borderId="22" xfId="0" applyFont="1" applyFill="1" applyBorder="1" applyAlignment="1">
      <alignment horizontal="left" vertical="center"/>
    </xf>
    <xf numFmtId="0" fontId="6" fillId="29" borderId="0" xfId="0" applyFont="1" applyFill="1" applyBorder="1" applyAlignment="1">
      <alignment horizontal="left" vertical="center"/>
    </xf>
    <xf numFmtId="176" fontId="6" fillId="29" borderId="0" xfId="43" applyNumberFormat="1" applyFont="1" applyFill="1" applyBorder="1" applyAlignment="1">
      <alignment vertical="center"/>
    </xf>
    <xf numFmtId="39" fontId="6" fillId="27" borderId="23" xfId="43" applyNumberFormat="1" applyFont="1" applyFill="1" applyBorder="1" applyAlignment="1">
      <alignment horizontal="center" vertical="center" wrapText="1"/>
    </xf>
    <xf numFmtId="39" fontId="6" fillId="30" borderId="23" xfId="43" applyNumberFormat="1" applyFont="1" applyFill="1" applyBorder="1" applyAlignment="1">
      <alignment horizontal="center" vertical="center" wrapText="1"/>
    </xf>
    <xf numFmtId="214" fontId="16" fillId="29" borderId="24" xfId="43" applyNumberFormat="1" applyFont="1" applyFill="1" applyBorder="1" applyAlignment="1">
      <alignment vertical="center"/>
    </xf>
    <xf numFmtId="214" fontId="17" fillId="29" borderId="25" xfId="43" applyNumberFormat="1" applyFont="1" applyFill="1" applyBorder="1" applyAlignment="1">
      <alignment vertical="center"/>
    </xf>
    <xf numFmtId="214" fontId="16" fillId="29" borderId="25" xfId="43" applyNumberFormat="1" applyFont="1" applyFill="1" applyBorder="1" applyAlignment="1">
      <alignment vertical="center"/>
    </xf>
    <xf numFmtId="214" fontId="17" fillId="29" borderId="24" xfId="43" applyNumberFormat="1" applyFont="1" applyFill="1" applyBorder="1" applyAlignment="1">
      <alignment vertical="center"/>
    </xf>
    <xf numFmtId="214" fontId="16" fillId="28" borderId="26" xfId="43" applyNumberFormat="1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176" fontId="8" fillId="29" borderId="27" xfId="43" applyNumberFormat="1" applyFont="1" applyFill="1" applyBorder="1" applyAlignment="1">
      <alignment vertical="center"/>
    </xf>
    <xf numFmtId="176" fontId="6" fillId="30" borderId="28" xfId="43" applyNumberFormat="1" applyFont="1" applyFill="1" applyBorder="1" applyAlignment="1">
      <alignment vertical="center"/>
    </xf>
    <xf numFmtId="177" fontId="8" fillId="29" borderId="29" xfId="0" applyNumberFormat="1" applyFont="1" applyFill="1" applyBorder="1" applyAlignment="1">
      <alignment horizontal="left" vertical="center"/>
    </xf>
    <xf numFmtId="0" fontId="6" fillId="29" borderId="25" xfId="0" applyFont="1" applyFill="1" applyBorder="1" applyAlignment="1">
      <alignment horizontal="right" vertical="center" wrapText="1"/>
    </xf>
    <xf numFmtId="177" fontId="8" fillId="29" borderId="24" xfId="0" applyNumberFormat="1" applyFont="1" applyFill="1" applyBorder="1" applyAlignment="1">
      <alignment vertical="center"/>
    </xf>
    <xf numFmtId="177" fontId="8" fillId="29" borderId="25" xfId="0" applyNumberFormat="1" applyFont="1" applyFill="1" applyBorder="1" applyAlignment="1">
      <alignment vertical="center"/>
    </xf>
    <xf numFmtId="177" fontId="8" fillId="29" borderId="25" xfId="0" applyNumberFormat="1" applyFont="1" applyFill="1" applyBorder="1" applyAlignment="1">
      <alignment horizontal="left" vertical="center"/>
    </xf>
    <xf numFmtId="214" fontId="16" fillId="29" borderId="30" xfId="43" applyNumberFormat="1" applyFont="1" applyFill="1" applyBorder="1" applyAlignment="1">
      <alignment vertical="center"/>
    </xf>
    <xf numFmtId="0" fontId="19" fillId="29" borderId="0" xfId="0" applyFont="1" applyFill="1" applyBorder="1" applyAlignment="1">
      <alignment horizontal="right" vertical="center"/>
    </xf>
    <xf numFmtId="214" fontId="16" fillId="29" borderId="0" xfId="43" applyNumberFormat="1" applyFont="1" applyFill="1" applyBorder="1" applyAlignment="1">
      <alignment vertical="center"/>
    </xf>
    <xf numFmtId="0" fontId="8" fillId="29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27" borderId="31" xfId="0" applyFont="1" applyFill="1" applyBorder="1" applyAlignment="1">
      <alignment horizontal="center" vertical="center"/>
    </xf>
    <xf numFmtId="49" fontId="6" fillId="29" borderId="32" xfId="0" applyNumberFormat="1" applyFont="1" applyFill="1" applyBorder="1" applyAlignment="1">
      <alignment horizontal="center" vertical="center"/>
    </xf>
    <xf numFmtId="49" fontId="6" fillId="29" borderId="33" xfId="0" applyNumberFormat="1" applyFont="1" applyFill="1" applyBorder="1" applyAlignment="1">
      <alignment horizontal="center" vertical="center"/>
    </xf>
    <xf numFmtId="0" fontId="49" fillId="24" borderId="16" xfId="0" applyFont="1" applyFill="1" applyBorder="1" applyAlignment="1">
      <alignment horizontal="right"/>
    </xf>
    <xf numFmtId="14" fontId="49" fillId="24" borderId="20" xfId="0" applyNumberFormat="1" applyFont="1" applyFill="1" applyBorder="1" applyAlignment="1">
      <alignment horizontal="left"/>
    </xf>
    <xf numFmtId="49" fontId="6" fillId="29" borderId="32" xfId="0" applyNumberFormat="1" applyFont="1" applyFill="1" applyBorder="1" applyAlignment="1">
      <alignment horizontal="center" vertical="center"/>
    </xf>
    <xf numFmtId="214" fontId="0" fillId="0" borderId="0" xfId="0" applyNumberFormat="1" applyAlignment="1">
      <alignment vertical="center"/>
    </xf>
    <xf numFmtId="0" fontId="8" fillId="0" borderId="0" xfId="0" applyFont="1" applyBorder="1" applyAlignment="1">
      <alignment vertical="center"/>
    </xf>
    <xf numFmtId="49" fontId="6" fillId="29" borderId="32" xfId="0" applyNumberFormat="1" applyFont="1" applyFill="1" applyBorder="1" applyAlignment="1">
      <alignment horizontal="center" vertical="center"/>
    </xf>
    <xf numFmtId="177" fontId="8" fillId="29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" fontId="8" fillId="0" borderId="0" xfId="0" applyNumberFormat="1" applyFont="1" applyBorder="1" applyAlignment="1">
      <alignment vertical="center"/>
    </xf>
    <xf numFmtId="171" fontId="18" fillId="0" borderId="0" xfId="43" applyFont="1" applyBorder="1" applyAlignment="1">
      <alignment vertical="center"/>
    </xf>
    <xf numFmtId="177" fontId="8" fillId="29" borderId="34" xfId="0" applyNumberFormat="1" applyFont="1" applyFill="1" applyBorder="1" applyAlignment="1">
      <alignment vertical="center"/>
    </xf>
    <xf numFmtId="215" fontId="16" fillId="29" borderId="35" xfId="43" quotePrefix="1" applyNumberFormat="1" applyFont="1" applyFill="1" applyBorder="1" applyAlignment="1">
      <alignment horizontal="right" vertical="center"/>
    </xf>
    <xf numFmtId="215" fontId="16" fillId="29" borderId="36" xfId="43" applyNumberFormat="1" applyFont="1" applyFill="1" applyBorder="1" applyAlignment="1">
      <alignment horizontal="right" vertical="center"/>
    </xf>
    <xf numFmtId="215" fontId="16" fillId="29" borderId="37" xfId="43" applyNumberFormat="1" applyFont="1" applyFill="1" applyBorder="1" applyAlignment="1">
      <alignment horizontal="right" vertical="center"/>
    </xf>
    <xf numFmtId="0" fontId="8" fillId="0" borderId="38" xfId="0" applyFont="1" applyBorder="1" applyAlignment="1">
      <alignment vertical="center"/>
    </xf>
    <xf numFmtId="39" fontId="38" fillId="24" borderId="0" xfId="32" applyFont="1" applyFill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wrapText="1"/>
    </xf>
    <xf numFmtId="214" fontId="0" fillId="0" borderId="0" xfId="0" applyNumberFormat="1"/>
    <xf numFmtId="0" fontId="43" fillId="0" borderId="0" xfId="0" applyFont="1" applyAlignment="1">
      <alignment horizontal="center" wrapText="1"/>
    </xf>
    <xf numFmtId="39" fontId="38" fillId="24" borderId="0" xfId="32" applyFont="1" applyFill="1" applyBorder="1" applyAlignment="1">
      <alignment horizontal="left" vertical="center"/>
    </xf>
    <xf numFmtId="176" fontId="16" fillId="31" borderId="39" xfId="43" applyNumberFormat="1" applyFont="1" applyFill="1" applyBorder="1" applyAlignment="1">
      <alignment vertical="center"/>
    </xf>
    <xf numFmtId="177" fontId="8" fillId="29" borderId="28" xfId="0" applyNumberFormat="1" applyFont="1" applyFill="1" applyBorder="1" applyAlignment="1">
      <alignment vertical="center"/>
    </xf>
    <xf numFmtId="215" fontId="16" fillId="29" borderId="14" xfId="43" applyNumberFormat="1" applyFont="1" applyFill="1" applyBorder="1" applyAlignment="1">
      <alignment horizontal="right" vertical="center"/>
    </xf>
    <xf numFmtId="214" fontId="16" fillId="29" borderId="40" xfId="43" applyNumberFormat="1" applyFont="1" applyFill="1" applyBorder="1" applyAlignment="1">
      <alignment vertical="center"/>
    </xf>
    <xf numFmtId="177" fontId="8" fillId="29" borderId="41" xfId="0" applyNumberFormat="1" applyFont="1" applyFill="1" applyBorder="1" applyAlignment="1">
      <alignment vertical="center"/>
    </xf>
    <xf numFmtId="49" fontId="6" fillId="29" borderId="42" xfId="0" applyNumberFormat="1" applyFont="1" applyFill="1" applyBorder="1" applyAlignment="1">
      <alignment horizontal="center" vertical="center"/>
    </xf>
    <xf numFmtId="0" fontId="6" fillId="29" borderId="43" xfId="0" applyFont="1" applyFill="1" applyBorder="1" applyAlignment="1">
      <alignment horizontal="center" vertical="center"/>
    </xf>
    <xf numFmtId="215" fontId="16" fillId="29" borderId="44" xfId="43" quotePrefix="1" applyNumberFormat="1" applyFont="1" applyFill="1" applyBorder="1" applyAlignment="1">
      <alignment horizontal="right" vertical="center"/>
    </xf>
    <xf numFmtId="39" fontId="6" fillId="32" borderId="23" xfId="43" applyNumberFormat="1" applyFont="1" applyFill="1" applyBorder="1" applyAlignment="1">
      <alignment horizontal="center" vertical="center" wrapText="1"/>
    </xf>
    <xf numFmtId="49" fontId="6" fillId="29" borderId="32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justify"/>
    </xf>
    <xf numFmtId="0" fontId="41" fillId="0" borderId="0" xfId="0" applyFont="1" applyAlignment="1">
      <alignment horizontal="justify" wrapText="1"/>
    </xf>
    <xf numFmtId="0" fontId="40" fillId="0" borderId="0" xfId="0" applyFont="1" applyAlignment="1">
      <alignment horizontal="justify" wrapText="1"/>
    </xf>
    <xf numFmtId="0" fontId="41" fillId="0" borderId="0" xfId="0" applyFont="1" applyAlignment="1">
      <alignment horizontal="justify"/>
    </xf>
    <xf numFmtId="214" fontId="8" fillId="0" borderId="0" xfId="0" applyNumberFormat="1" applyFont="1" applyAlignment="1">
      <alignment vertical="center"/>
    </xf>
    <xf numFmtId="4" fontId="8" fillId="29" borderId="41" xfId="0" applyNumberFormat="1" applyFont="1" applyFill="1" applyBorder="1" applyAlignment="1">
      <alignment horizontal="center"/>
    </xf>
    <xf numFmtId="4" fontId="8" fillId="29" borderId="41" xfId="43" applyNumberFormat="1" applyFont="1" applyFill="1" applyBorder="1" applyAlignment="1">
      <alignment horizontal="center" vertical="center"/>
    </xf>
    <xf numFmtId="0" fontId="41" fillId="29" borderId="0" xfId="0" applyFont="1" applyFill="1" applyAlignment="1">
      <alignment horizontal="justify" wrapText="1"/>
    </xf>
    <xf numFmtId="214" fontId="8" fillId="0" borderId="0" xfId="0" applyNumberFormat="1" applyFont="1" applyFill="1" applyAlignment="1">
      <alignment vertical="center"/>
    </xf>
    <xf numFmtId="177" fontId="8" fillId="29" borderId="41" xfId="0" applyNumberFormat="1" applyFont="1" applyFill="1" applyBorder="1" applyAlignment="1">
      <alignment vertical="center" wrapText="1"/>
    </xf>
    <xf numFmtId="0" fontId="46" fillId="0" borderId="0" xfId="0" applyFont="1" applyAlignment="1">
      <alignment horizontal="left" vertical="center" indent="3"/>
    </xf>
    <xf numFmtId="0" fontId="0" fillId="29" borderId="0" xfId="0" applyFill="1"/>
    <xf numFmtId="0" fontId="8" fillId="29" borderId="22" xfId="0" applyFont="1" applyFill="1" applyBorder="1"/>
    <xf numFmtId="0" fontId="8" fillId="29" borderId="0" xfId="0" applyFont="1" applyFill="1"/>
    <xf numFmtId="0" fontId="6" fillId="33" borderId="41" xfId="0" applyFont="1" applyFill="1" applyBorder="1" applyAlignment="1">
      <alignment horizontal="center"/>
    </xf>
    <xf numFmtId="4" fontId="6" fillId="33" borderId="41" xfId="0" applyNumberFormat="1" applyFont="1" applyFill="1" applyBorder="1" applyAlignment="1">
      <alignment horizontal="center"/>
    </xf>
    <xf numFmtId="0" fontId="6" fillId="33" borderId="22" xfId="0" applyFont="1" applyFill="1" applyBorder="1"/>
    <xf numFmtId="0" fontId="0" fillId="0" borderId="0" xfId="0" applyBorder="1" applyAlignment="1">
      <alignment horizontal="left"/>
    </xf>
    <xf numFmtId="0" fontId="38" fillId="24" borderId="0" xfId="0" applyFont="1" applyFill="1" applyBorder="1" applyAlignment="1">
      <alignment horizontal="left"/>
    </xf>
    <xf numFmtId="0" fontId="42" fillId="0" borderId="0" xfId="0" applyFont="1" applyAlignment="1">
      <alignment horizontal="left"/>
    </xf>
    <xf numFmtId="39" fontId="47" fillId="24" borderId="0" xfId="32" applyFont="1" applyFill="1" applyBorder="1" applyAlignment="1">
      <alignment horizontal="left" vertical="center"/>
    </xf>
    <xf numFmtId="215" fontId="16" fillId="34" borderId="45" xfId="43" applyNumberFormat="1" applyFont="1" applyFill="1" applyBorder="1" applyAlignment="1">
      <alignment vertical="center"/>
    </xf>
    <xf numFmtId="0" fontId="6" fillId="29" borderId="0" xfId="0" applyFont="1" applyFill="1" applyAlignment="1">
      <alignment vertical="center"/>
    </xf>
    <xf numFmtId="0" fontId="40" fillId="0" borderId="0" xfId="0" applyFont="1" applyAlignment="1">
      <alignment horizontal="justify" vertical="top" wrapText="1"/>
    </xf>
    <xf numFmtId="215" fontId="0" fillId="0" borderId="0" xfId="0" applyNumberFormat="1"/>
    <xf numFmtId="49" fontId="6" fillId="29" borderId="3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0" xfId="0" applyBorder="1"/>
    <xf numFmtId="0" fontId="0" fillId="24" borderId="0" xfId="0" applyFill="1" applyBorder="1" applyAlignment="1">
      <alignment vertical="center"/>
    </xf>
    <xf numFmtId="0" fontId="0" fillId="0" borderId="14" xfId="0" applyBorder="1"/>
    <xf numFmtId="0" fontId="4" fillId="24" borderId="0" xfId="0" applyFont="1" applyFill="1" applyBorder="1"/>
    <xf numFmtId="14" fontId="48" fillId="24" borderId="0" xfId="0" applyNumberFormat="1" applyFont="1" applyFill="1" applyBorder="1" applyAlignment="1">
      <alignment horizontal="left"/>
    </xf>
    <xf numFmtId="0" fontId="8" fillId="0" borderId="16" xfId="0" applyFont="1" applyBorder="1" applyAlignment="1">
      <alignment vertical="center"/>
    </xf>
    <xf numFmtId="0" fontId="0" fillId="0" borderId="16" xfId="0" applyBorder="1"/>
    <xf numFmtId="14" fontId="49" fillId="24" borderId="16" xfId="0" applyNumberFormat="1" applyFont="1" applyFill="1" applyBorder="1" applyAlignment="1">
      <alignment horizontal="left"/>
    </xf>
    <xf numFmtId="0" fontId="0" fillId="0" borderId="20" xfId="0" applyBorder="1"/>
    <xf numFmtId="0" fontId="5" fillId="0" borderId="11" xfId="0" applyFont="1" applyFill="1" applyBorder="1" applyAlignment="1">
      <alignment horizontal="center" vertical="center"/>
    </xf>
    <xf numFmtId="0" fontId="41" fillId="0" borderId="0" xfId="0" applyFont="1" applyAlignment="1">
      <alignment horizontal="justify" vertical="top" wrapText="1"/>
    </xf>
    <xf numFmtId="0" fontId="40" fillId="0" borderId="0" xfId="0" applyFont="1" applyAlignment="1">
      <alignment horizontal="justify" vertical="top"/>
    </xf>
    <xf numFmtId="0" fontId="4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29" borderId="0" xfId="0" applyFont="1" applyFill="1" applyBorder="1" applyAlignment="1">
      <alignment horizontal="left" vertical="center"/>
    </xf>
    <xf numFmtId="49" fontId="6" fillId="29" borderId="48" xfId="0" applyNumberFormat="1" applyFont="1" applyFill="1" applyBorder="1" applyAlignment="1">
      <alignment horizontal="center" vertical="center"/>
    </xf>
    <xf numFmtId="49" fontId="6" fillId="29" borderId="32" xfId="0" applyNumberFormat="1" applyFont="1" applyFill="1" applyBorder="1" applyAlignment="1">
      <alignment horizontal="center" vertical="center"/>
    </xf>
    <xf numFmtId="0" fontId="5" fillId="34" borderId="49" xfId="0" applyFont="1" applyFill="1" applyBorder="1" applyAlignment="1">
      <alignment horizontal="right" vertical="center"/>
    </xf>
    <xf numFmtId="0" fontId="5" fillId="34" borderId="59" xfId="0" applyFont="1" applyFill="1" applyBorder="1" applyAlignment="1">
      <alignment horizontal="right" vertical="center"/>
    </xf>
    <xf numFmtId="0" fontId="17" fillId="29" borderId="51" xfId="0" applyFont="1" applyFill="1" applyBorder="1" applyAlignment="1">
      <alignment horizontal="left" vertical="center" wrapText="1"/>
    </xf>
    <xf numFmtId="0" fontId="17" fillId="29" borderId="52" xfId="0" applyFont="1" applyFill="1" applyBorder="1" applyAlignment="1">
      <alignment horizontal="left" vertical="center" wrapText="1"/>
    </xf>
    <xf numFmtId="0" fontId="17" fillId="29" borderId="57" xfId="0" applyFont="1" applyFill="1" applyBorder="1" applyAlignment="1">
      <alignment horizontal="left" vertical="center" wrapText="1"/>
    </xf>
    <xf numFmtId="0" fontId="17" fillId="29" borderId="58" xfId="0" applyFont="1" applyFill="1" applyBorder="1" applyAlignment="1">
      <alignment horizontal="left" vertical="center" wrapText="1"/>
    </xf>
    <xf numFmtId="0" fontId="19" fillId="28" borderId="53" xfId="0" applyFont="1" applyFill="1" applyBorder="1" applyAlignment="1">
      <alignment horizontal="right" vertical="center"/>
    </xf>
    <xf numFmtId="0" fontId="19" fillId="28" borderId="54" xfId="0" applyFont="1" applyFill="1" applyBorder="1" applyAlignment="1">
      <alignment horizontal="right" vertical="center"/>
    </xf>
    <xf numFmtId="0" fontId="11" fillId="25" borderId="46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6" fillId="30" borderId="10" xfId="0" applyFont="1" applyFill="1" applyBorder="1" applyAlignment="1">
      <alignment horizontal="right" vertical="center"/>
    </xf>
    <xf numFmtId="0" fontId="16" fillId="30" borderId="11" xfId="0" applyFont="1" applyFill="1" applyBorder="1" applyAlignment="1">
      <alignment horizontal="right" vertical="center"/>
    </xf>
    <xf numFmtId="49" fontId="6" fillId="29" borderId="13" xfId="0" applyNumberFormat="1" applyFont="1" applyFill="1" applyBorder="1" applyAlignment="1">
      <alignment horizontal="center" vertical="center"/>
    </xf>
    <xf numFmtId="49" fontId="6" fillId="29" borderId="29" xfId="0" applyNumberFormat="1" applyFont="1" applyFill="1" applyBorder="1" applyAlignment="1">
      <alignment horizontal="center" vertical="center"/>
    </xf>
    <xf numFmtId="49" fontId="6" fillId="29" borderId="25" xfId="0" applyNumberFormat="1" applyFont="1" applyFill="1" applyBorder="1" applyAlignment="1">
      <alignment horizontal="center" vertical="center"/>
    </xf>
    <xf numFmtId="0" fontId="5" fillId="27" borderId="49" xfId="0" applyFont="1" applyFill="1" applyBorder="1" applyAlignment="1">
      <alignment horizontal="center" vertical="center"/>
    </xf>
    <xf numFmtId="0" fontId="5" fillId="27" borderId="50" xfId="0" applyFont="1" applyFill="1" applyBorder="1" applyAlignment="1">
      <alignment horizontal="center" vertical="center"/>
    </xf>
    <xf numFmtId="49" fontId="6" fillId="29" borderId="55" xfId="0" applyNumberFormat="1" applyFont="1" applyFill="1" applyBorder="1" applyAlignment="1">
      <alignment horizontal="center" vertical="center"/>
    </xf>
    <xf numFmtId="49" fontId="6" fillId="29" borderId="56" xfId="0" applyNumberFormat="1" applyFont="1" applyFill="1" applyBorder="1" applyAlignment="1">
      <alignment horizontal="center" vertical="center"/>
    </xf>
    <xf numFmtId="0" fontId="16" fillId="30" borderId="42" xfId="0" applyFont="1" applyFill="1" applyBorder="1" applyAlignment="1">
      <alignment horizontal="right" vertical="center"/>
    </xf>
    <xf numFmtId="0" fontId="16" fillId="30" borderId="41" xfId="0" applyFont="1" applyFill="1" applyBorder="1" applyAlignment="1">
      <alignment horizontal="right" vertical="center"/>
    </xf>
    <xf numFmtId="0" fontId="5" fillId="34" borderId="49" xfId="0" applyFont="1" applyFill="1" applyBorder="1" applyAlignment="1">
      <alignment horizontal="right" vertical="center" wrapText="1"/>
    </xf>
    <xf numFmtId="0" fontId="5" fillId="34" borderId="59" xfId="0" applyFont="1" applyFill="1" applyBorder="1" applyAlignment="1">
      <alignment horizontal="right" vertical="center" wrapText="1"/>
    </xf>
    <xf numFmtId="0" fontId="5" fillId="34" borderId="49" xfId="0" applyFont="1" applyFill="1" applyBorder="1" applyAlignment="1">
      <alignment horizontal="center" vertical="center" wrapText="1"/>
    </xf>
    <xf numFmtId="0" fontId="5" fillId="34" borderId="59" xfId="0" applyFont="1" applyFill="1" applyBorder="1" applyAlignment="1">
      <alignment horizontal="center" vertical="center" wrapText="1"/>
    </xf>
    <xf numFmtId="0" fontId="0" fillId="29" borderId="22" xfId="0" applyFill="1" applyBorder="1" applyAlignment="1">
      <alignment horizontal="left" wrapText="1"/>
    </xf>
    <xf numFmtId="0" fontId="0" fillId="29" borderId="60" xfId="0" applyFill="1" applyBorder="1" applyAlignment="1">
      <alignment horizontal="left" wrapText="1"/>
    </xf>
    <xf numFmtId="0" fontId="0" fillId="29" borderId="61" xfId="0" applyFill="1" applyBorder="1" applyAlignment="1">
      <alignment horizontal="left" wrapText="1"/>
    </xf>
    <xf numFmtId="0" fontId="0" fillId="29" borderId="41" xfId="0" applyFill="1" applyBorder="1" applyAlignment="1">
      <alignment horizontal="center" wrapText="1"/>
    </xf>
    <xf numFmtId="0" fontId="6" fillId="29" borderId="62" xfId="0" applyFont="1" applyFill="1" applyBorder="1" applyAlignment="1">
      <alignment horizontal="center"/>
    </xf>
    <xf numFmtId="0" fontId="4" fillId="25" borderId="63" xfId="0" applyFont="1" applyFill="1" applyBorder="1" applyAlignment="1">
      <alignment horizontal="center" vertical="center" wrapText="1"/>
    </xf>
    <xf numFmtId="0" fontId="4" fillId="25" borderId="64" xfId="0" applyFont="1" applyFill="1" applyBorder="1" applyAlignment="1">
      <alignment horizontal="center" vertical="center" wrapText="1"/>
    </xf>
    <xf numFmtId="0" fontId="4" fillId="25" borderId="65" xfId="0" applyFont="1" applyFill="1" applyBorder="1" applyAlignment="1">
      <alignment horizontal="center" vertical="center" wrapText="1"/>
    </xf>
    <xf numFmtId="0" fontId="4" fillId="25" borderId="33" xfId="0" applyFont="1" applyFill="1" applyBorder="1" applyAlignment="1">
      <alignment horizontal="center" vertical="center" wrapText="1"/>
    </xf>
    <xf numFmtId="0" fontId="4" fillId="25" borderId="60" xfId="0" applyFont="1" applyFill="1" applyBorder="1" applyAlignment="1">
      <alignment horizontal="center" vertical="center" wrapText="1"/>
    </xf>
    <xf numFmtId="0" fontId="4" fillId="25" borderId="28" xfId="0" applyFont="1" applyFill="1" applyBorder="1" applyAlignment="1">
      <alignment horizontal="center" vertical="center" wrapText="1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_APLJF-9A" xfId="32"/>
    <cellStyle name="Nota" xfId="33" builtinId="10" customBuiltin="1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" xfId="4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1D1D1"/>
      <rgbColor rgb="0047474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5E5FF"/>
      <rgbColor rgb="00CEF9FE"/>
      <rgbColor rgb="00CCFFCC"/>
      <rgbColor rgb="00FFFF99"/>
      <rgbColor rgb="00D5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38100</xdr:rowOff>
    </xdr:from>
    <xdr:to>
      <xdr:col>1</xdr:col>
      <xdr:colOff>1476375</xdr:colOff>
      <xdr:row>5</xdr:row>
      <xdr:rowOff>95250</xdr:rowOff>
    </xdr:to>
    <xdr:pic>
      <xdr:nvPicPr>
        <xdr:cNvPr id="163927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52425"/>
          <a:ext cx="1190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1</xdr:row>
      <xdr:rowOff>152400</xdr:rowOff>
    </xdr:from>
    <xdr:to>
      <xdr:col>2</xdr:col>
      <xdr:colOff>752475</xdr:colOff>
      <xdr:row>4</xdr:row>
      <xdr:rowOff>200025</xdr:rowOff>
    </xdr:to>
    <xdr:pic>
      <xdr:nvPicPr>
        <xdr:cNvPr id="168976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66700"/>
          <a:ext cx="1190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1476375</xdr:colOff>
          <xdr:row>89</xdr:row>
          <xdr:rowOff>1485900</xdr:rowOff>
        </xdr:from>
        <xdr:to>
          <xdr:col>1</xdr:col>
          <xdr:colOff>8582025</xdr:colOff>
          <xdr:row>89</xdr:row>
          <xdr:rowOff>2505075</xdr:rowOff>
        </xdr:to>
        <xdr:sp macro="" textlink="">
          <xdr:nvSpPr>
            <xdr:cNvPr id="164889" name="Object 1049" hidden="1">
              <a:extLst>
                <a:ext uri="{63B3BB69-23CF-44E3-9099-C40C66FF867C}">
                  <a14:compatExt spid="_x0000_s164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36740</xdr:colOff>
      <xdr:row>1</xdr:row>
      <xdr:rowOff>27214</xdr:rowOff>
    </xdr:from>
    <xdr:to>
      <xdr:col>1</xdr:col>
      <xdr:colOff>11443603</xdr:colOff>
      <xdr:row>7</xdr:row>
      <xdr:rowOff>27214</xdr:rowOff>
    </xdr:to>
    <xdr:sp macro="" textlink="">
      <xdr:nvSpPr>
        <xdr:cNvPr id="2" name="CaixaDeTexto 1"/>
        <xdr:cNvSpPr txBox="1"/>
      </xdr:nvSpPr>
      <xdr:spPr>
        <a:xfrm>
          <a:off x="353786" y="285750"/>
          <a:ext cx="11416393" cy="13607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/>
            <a:t> </a:t>
          </a: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Diretoria Financeira - DF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</a:t>
          </a:r>
        </a:p>
        <a:p>
          <a:pPr algn="l"/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Departamento de Operações Financeiras - DFFO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algn="ctr"/>
          <a:endParaRPr lang="pt-BR" sz="1400" b="0" i="0" u="none" strike="noStrike">
            <a:solidFill>
              <a:srgbClr val="00206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r"/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Posição em: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1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20/07/2017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1400" b="0" i="0" u="none" strike="noStrike">
              <a:solidFill>
                <a:srgbClr val="00206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pt-BR" sz="14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 editAs="oneCell">
    <xdr:from>
      <xdr:col>1</xdr:col>
      <xdr:colOff>200025</xdr:colOff>
      <xdr:row>2</xdr:row>
      <xdr:rowOff>85725</xdr:rowOff>
    </xdr:from>
    <xdr:to>
      <xdr:col>1</xdr:col>
      <xdr:colOff>1390650</xdr:colOff>
      <xdr:row>5</xdr:row>
      <xdr:rowOff>57150</xdr:rowOff>
    </xdr:to>
    <xdr:pic>
      <xdr:nvPicPr>
        <xdr:cNvPr id="164956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504825"/>
          <a:ext cx="11906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0</xdr:row>
      <xdr:rowOff>0</xdr:rowOff>
    </xdr:from>
    <xdr:to>
      <xdr:col>3</xdr:col>
      <xdr:colOff>1000125</xdr:colOff>
      <xdr:row>0</xdr:row>
      <xdr:rowOff>0</xdr:rowOff>
    </xdr:to>
    <xdr:sp macro="" textlink="">
      <xdr:nvSpPr>
        <xdr:cNvPr id="168232" name="Line 1"/>
        <xdr:cNvSpPr>
          <a:spLocks noChangeShapeType="1"/>
        </xdr:cNvSpPr>
      </xdr:nvSpPr>
      <xdr:spPr bwMode="auto">
        <a:xfrm>
          <a:off x="422910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381000</xdr:colOff>
      <xdr:row>0</xdr:row>
      <xdr:rowOff>0</xdr:rowOff>
    </xdr:from>
    <xdr:to>
      <xdr:col>12</xdr:col>
      <xdr:colOff>1000125</xdr:colOff>
      <xdr:row>0</xdr:row>
      <xdr:rowOff>0</xdr:rowOff>
    </xdr:to>
    <xdr:sp macro="" textlink="">
      <xdr:nvSpPr>
        <xdr:cNvPr id="168233" name="Line 2"/>
        <xdr:cNvSpPr>
          <a:spLocks noChangeShapeType="1"/>
        </xdr:cNvSpPr>
      </xdr:nvSpPr>
      <xdr:spPr bwMode="auto">
        <a:xfrm>
          <a:off x="172021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381000</xdr:colOff>
      <xdr:row>0</xdr:row>
      <xdr:rowOff>0</xdr:rowOff>
    </xdr:from>
    <xdr:to>
      <xdr:col>21</xdr:col>
      <xdr:colOff>1000125</xdr:colOff>
      <xdr:row>0</xdr:row>
      <xdr:rowOff>0</xdr:rowOff>
    </xdr:to>
    <xdr:sp macro="" textlink="">
      <xdr:nvSpPr>
        <xdr:cNvPr id="168234" name="Line 3"/>
        <xdr:cNvSpPr>
          <a:spLocks noChangeShapeType="1"/>
        </xdr:cNvSpPr>
      </xdr:nvSpPr>
      <xdr:spPr bwMode="auto">
        <a:xfrm>
          <a:off x="272224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381000</xdr:colOff>
      <xdr:row>0</xdr:row>
      <xdr:rowOff>0</xdr:rowOff>
    </xdr:from>
    <xdr:to>
      <xdr:col>30</xdr:col>
      <xdr:colOff>1000125</xdr:colOff>
      <xdr:row>0</xdr:row>
      <xdr:rowOff>0</xdr:rowOff>
    </xdr:to>
    <xdr:sp macro="" textlink="">
      <xdr:nvSpPr>
        <xdr:cNvPr id="168235" name="Line 4"/>
        <xdr:cNvSpPr>
          <a:spLocks noChangeShapeType="1"/>
        </xdr:cNvSpPr>
      </xdr:nvSpPr>
      <xdr:spPr bwMode="auto">
        <a:xfrm>
          <a:off x="372427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381000</xdr:colOff>
      <xdr:row>0</xdr:row>
      <xdr:rowOff>0</xdr:rowOff>
    </xdr:from>
    <xdr:to>
      <xdr:col>39</xdr:col>
      <xdr:colOff>1000125</xdr:colOff>
      <xdr:row>0</xdr:row>
      <xdr:rowOff>0</xdr:rowOff>
    </xdr:to>
    <xdr:sp macro="" textlink="">
      <xdr:nvSpPr>
        <xdr:cNvPr id="168236" name="Line 5"/>
        <xdr:cNvSpPr>
          <a:spLocks noChangeShapeType="1"/>
        </xdr:cNvSpPr>
      </xdr:nvSpPr>
      <xdr:spPr bwMode="auto">
        <a:xfrm>
          <a:off x="472630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48</xdr:col>
      <xdr:colOff>381000</xdr:colOff>
      <xdr:row>0</xdr:row>
      <xdr:rowOff>0</xdr:rowOff>
    </xdr:from>
    <xdr:to>
      <xdr:col>48</xdr:col>
      <xdr:colOff>1000125</xdr:colOff>
      <xdr:row>0</xdr:row>
      <xdr:rowOff>0</xdr:rowOff>
    </xdr:to>
    <xdr:sp macro="" textlink="">
      <xdr:nvSpPr>
        <xdr:cNvPr id="168237" name="Line 6"/>
        <xdr:cNvSpPr>
          <a:spLocks noChangeShapeType="1"/>
        </xdr:cNvSpPr>
      </xdr:nvSpPr>
      <xdr:spPr bwMode="auto">
        <a:xfrm>
          <a:off x="572833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57</xdr:col>
      <xdr:colOff>381000</xdr:colOff>
      <xdr:row>0</xdr:row>
      <xdr:rowOff>0</xdr:rowOff>
    </xdr:from>
    <xdr:to>
      <xdr:col>57</xdr:col>
      <xdr:colOff>1000125</xdr:colOff>
      <xdr:row>0</xdr:row>
      <xdr:rowOff>0</xdr:rowOff>
    </xdr:to>
    <xdr:sp macro="" textlink="">
      <xdr:nvSpPr>
        <xdr:cNvPr id="168238" name="Line 7"/>
        <xdr:cNvSpPr>
          <a:spLocks noChangeShapeType="1"/>
        </xdr:cNvSpPr>
      </xdr:nvSpPr>
      <xdr:spPr bwMode="auto">
        <a:xfrm>
          <a:off x="673036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381000</xdr:colOff>
      <xdr:row>0</xdr:row>
      <xdr:rowOff>0</xdr:rowOff>
    </xdr:from>
    <xdr:to>
      <xdr:col>66</xdr:col>
      <xdr:colOff>1000125</xdr:colOff>
      <xdr:row>0</xdr:row>
      <xdr:rowOff>0</xdr:rowOff>
    </xdr:to>
    <xdr:sp macro="" textlink="">
      <xdr:nvSpPr>
        <xdr:cNvPr id="168239" name="Line 8"/>
        <xdr:cNvSpPr>
          <a:spLocks noChangeShapeType="1"/>
        </xdr:cNvSpPr>
      </xdr:nvSpPr>
      <xdr:spPr bwMode="auto">
        <a:xfrm>
          <a:off x="773239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381000</xdr:colOff>
      <xdr:row>0</xdr:row>
      <xdr:rowOff>0</xdr:rowOff>
    </xdr:from>
    <xdr:to>
      <xdr:col>75</xdr:col>
      <xdr:colOff>1000125</xdr:colOff>
      <xdr:row>0</xdr:row>
      <xdr:rowOff>0</xdr:rowOff>
    </xdr:to>
    <xdr:sp macro="" textlink="">
      <xdr:nvSpPr>
        <xdr:cNvPr id="168240" name="Line 9"/>
        <xdr:cNvSpPr>
          <a:spLocks noChangeShapeType="1"/>
        </xdr:cNvSpPr>
      </xdr:nvSpPr>
      <xdr:spPr bwMode="auto">
        <a:xfrm>
          <a:off x="873442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381000</xdr:colOff>
      <xdr:row>0</xdr:row>
      <xdr:rowOff>0</xdr:rowOff>
    </xdr:from>
    <xdr:to>
      <xdr:col>84</xdr:col>
      <xdr:colOff>1000125</xdr:colOff>
      <xdr:row>0</xdr:row>
      <xdr:rowOff>0</xdr:rowOff>
    </xdr:to>
    <xdr:sp macro="" textlink="">
      <xdr:nvSpPr>
        <xdr:cNvPr id="168241" name="Line 10"/>
        <xdr:cNvSpPr>
          <a:spLocks noChangeShapeType="1"/>
        </xdr:cNvSpPr>
      </xdr:nvSpPr>
      <xdr:spPr bwMode="auto">
        <a:xfrm>
          <a:off x="973645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381000</xdr:colOff>
      <xdr:row>0</xdr:row>
      <xdr:rowOff>0</xdr:rowOff>
    </xdr:from>
    <xdr:to>
      <xdr:col>93</xdr:col>
      <xdr:colOff>1000125</xdr:colOff>
      <xdr:row>0</xdr:row>
      <xdr:rowOff>0</xdr:rowOff>
    </xdr:to>
    <xdr:sp macro="" textlink="">
      <xdr:nvSpPr>
        <xdr:cNvPr id="168242" name="Line 11"/>
        <xdr:cNvSpPr>
          <a:spLocks noChangeShapeType="1"/>
        </xdr:cNvSpPr>
      </xdr:nvSpPr>
      <xdr:spPr bwMode="auto">
        <a:xfrm>
          <a:off x="1073848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381000</xdr:colOff>
      <xdr:row>0</xdr:row>
      <xdr:rowOff>0</xdr:rowOff>
    </xdr:from>
    <xdr:to>
      <xdr:col>102</xdr:col>
      <xdr:colOff>1000125</xdr:colOff>
      <xdr:row>0</xdr:row>
      <xdr:rowOff>0</xdr:rowOff>
    </xdr:to>
    <xdr:sp macro="" textlink="">
      <xdr:nvSpPr>
        <xdr:cNvPr id="168243" name="Line 12"/>
        <xdr:cNvSpPr>
          <a:spLocks noChangeShapeType="1"/>
        </xdr:cNvSpPr>
      </xdr:nvSpPr>
      <xdr:spPr bwMode="auto">
        <a:xfrm>
          <a:off x="1174051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111</xdr:col>
      <xdr:colOff>381000</xdr:colOff>
      <xdr:row>0</xdr:row>
      <xdr:rowOff>0</xdr:rowOff>
    </xdr:from>
    <xdr:to>
      <xdr:col>111</xdr:col>
      <xdr:colOff>1000125</xdr:colOff>
      <xdr:row>0</xdr:row>
      <xdr:rowOff>0</xdr:rowOff>
    </xdr:to>
    <xdr:sp macro="" textlink="">
      <xdr:nvSpPr>
        <xdr:cNvPr id="168244" name="Line 13"/>
        <xdr:cNvSpPr>
          <a:spLocks noChangeShapeType="1"/>
        </xdr:cNvSpPr>
      </xdr:nvSpPr>
      <xdr:spPr bwMode="auto">
        <a:xfrm>
          <a:off x="127425450" y="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104775</xdr:colOff>
      <xdr:row>2</xdr:row>
      <xdr:rowOff>142875</xdr:rowOff>
    </xdr:from>
    <xdr:to>
      <xdr:col>1</xdr:col>
      <xdr:colOff>476250</xdr:colOff>
      <xdr:row>4</xdr:row>
      <xdr:rowOff>171450</xdr:rowOff>
    </xdr:to>
    <xdr:pic>
      <xdr:nvPicPr>
        <xdr:cNvPr id="168245" name="Picture 40" descr="logo_topo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92" t="16058" r="32973" b="37956"/>
        <a:stretch>
          <a:fillRect/>
        </a:stretch>
      </xdr:blipFill>
      <xdr:spPr bwMode="auto">
        <a:xfrm>
          <a:off x="323850" y="409575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781050</xdr:colOff>
      <xdr:row>1</xdr:row>
      <xdr:rowOff>66675</xdr:rowOff>
    </xdr:from>
    <xdr:to>
      <xdr:col>2</xdr:col>
      <xdr:colOff>152400</xdr:colOff>
      <xdr:row>3</xdr:row>
      <xdr:rowOff>0</xdr:rowOff>
    </xdr:to>
    <xdr:pic>
      <xdr:nvPicPr>
        <xdr:cNvPr id="168246" name="Picture 41" descr="logo_topo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09" t="58394" r="8649" b="13869"/>
        <a:stretch>
          <a:fillRect/>
        </a:stretch>
      </xdr:blipFill>
      <xdr:spPr bwMode="auto">
        <a:xfrm>
          <a:off x="1000125" y="161925"/>
          <a:ext cx="11430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tabColor rgb="FF00B050"/>
    <outlinePr summaryBelow="0"/>
  </sheetPr>
  <dimension ref="A1:S98"/>
  <sheetViews>
    <sheetView showGridLines="0" tabSelected="1" zoomScale="70" zoomScaleNormal="70" workbookViewId="0"/>
  </sheetViews>
  <sheetFormatPr defaultColWidth="21.42578125" defaultRowHeight="15" x14ac:dyDescent="0.2"/>
  <cols>
    <col min="1" max="1" width="3" style="2" customWidth="1"/>
    <col min="2" max="2" width="24.5703125" style="2" customWidth="1"/>
    <col min="3" max="3" width="64.28515625" style="2" customWidth="1"/>
    <col min="4" max="4" width="26.7109375" style="2" customWidth="1"/>
    <col min="5" max="5" width="23.7109375" style="2" customWidth="1"/>
    <col min="6" max="6" width="26.85546875" style="2" customWidth="1"/>
    <col min="7" max="7" width="23.140625" style="13" hidden="1" customWidth="1"/>
    <col min="8" max="8" width="24.140625" style="2" hidden="1" customWidth="1"/>
    <col min="9" max="9" width="22.7109375" style="2" hidden="1" customWidth="1"/>
    <col min="10" max="11" width="20" style="2" hidden="1" customWidth="1"/>
    <col min="12" max="12" width="21" style="2" hidden="1" customWidth="1"/>
    <col min="13" max="13" width="21.5703125" style="2" hidden="1" customWidth="1"/>
    <col min="14" max="14" width="21.140625" style="2" hidden="1" customWidth="1"/>
    <col min="15" max="15" width="21.28515625" style="2" hidden="1" customWidth="1"/>
    <col min="16" max="16" width="19" style="2" hidden="1" customWidth="1"/>
    <col min="17" max="17" width="20.42578125" style="2" hidden="1" customWidth="1"/>
    <col min="18" max="18" width="20.140625" style="2" hidden="1" customWidth="1"/>
    <col min="19" max="19" width="0" style="2" hidden="1" customWidth="1"/>
    <col min="20" max="16384" width="21.42578125" style="2"/>
  </cols>
  <sheetData>
    <row r="1" spans="2:19" ht="9" customHeight="1" thickBot="1" x14ac:dyDescent="0.25">
      <c r="B1" s="1"/>
      <c r="C1" s="4"/>
      <c r="D1" s="5"/>
      <c r="I1" s="6"/>
    </row>
    <row r="2" spans="2:19" ht="15.95" customHeight="1" thickTop="1" x14ac:dyDescent="0.2">
      <c r="B2" s="16"/>
      <c r="C2" s="17"/>
      <c r="D2" s="18"/>
      <c r="E2"/>
      <c r="I2" s="7"/>
    </row>
    <row r="3" spans="2:19" ht="23.25" customHeight="1" x14ac:dyDescent="0.2">
      <c r="B3" s="19"/>
      <c r="D3" s="20"/>
      <c r="E3"/>
      <c r="F3"/>
      <c r="G3"/>
      <c r="H3"/>
      <c r="I3"/>
      <c r="J3"/>
      <c r="K3"/>
    </row>
    <row r="4" spans="2:19" ht="15.75" customHeight="1" x14ac:dyDescent="0.25">
      <c r="B4" s="19"/>
      <c r="C4" s="14" t="s">
        <v>27</v>
      </c>
      <c r="D4" s="21"/>
      <c r="E4"/>
      <c r="F4"/>
      <c r="G4"/>
      <c r="H4"/>
      <c r="I4"/>
      <c r="J4"/>
      <c r="K4"/>
    </row>
    <row r="5" spans="2:19" ht="15.95" customHeight="1" x14ac:dyDescent="0.25">
      <c r="B5" s="19"/>
      <c r="C5" s="14" t="s">
        <v>196</v>
      </c>
      <c r="D5" s="21"/>
      <c r="E5"/>
      <c r="F5"/>
      <c r="G5"/>
      <c r="H5"/>
      <c r="I5"/>
      <c r="J5"/>
      <c r="K5"/>
    </row>
    <row r="6" spans="2:19" s="9" customFormat="1" ht="15.95" customHeight="1" x14ac:dyDescent="0.2">
      <c r="B6" s="19"/>
      <c r="D6" s="66"/>
      <c r="E6"/>
      <c r="F6"/>
      <c r="G6"/>
      <c r="H6"/>
      <c r="I6"/>
      <c r="J6"/>
      <c r="K6"/>
    </row>
    <row r="7" spans="2:19" s="9" customFormat="1" ht="15.95" customHeight="1" x14ac:dyDescent="0.25">
      <c r="B7" s="19"/>
      <c r="C7" s="15"/>
      <c r="D7" s="53"/>
      <c r="E7"/>
      <c r="F7"/>
      <c r="G7"/>
      <c r="H7"/>
      <c r="I7"/>
      <c r="J7"/>
      <c r="K7"/>
    </row>
    <row r="8" spans="2:19" s="9" customFormat="1" ht="18" customHeight="1" thickBot="1" x14ac:dyDescent="0.3">
      <c r="B8" s="22"/>
      <c r="C8" s="83" t="s">
        <v>81</v>
      </c>
      <c r="D8" s="84">
        <v>42936</v>
      </c>
      <c r="E8"/>
      <c r="F8"/>
      <c r="G8"/>
      <c r="H8"/>
      <c r="I8"/>
      <c r="J8"/>
      <c r="K8"/>
    </row>
    <row r="9" spans="2:19" s="9" customFormat="1" ht="15.95" customHeight="1" thickTop="1" thickBot="1" x14ac:dyDescent="0.25">
      <c r="C9"/>
      <c r="D9"/>
      <c r="E9"/>
      <c r="F9"/>
      <c r="G9"/>
      <c r="H9"/>
      <c r="I9"/>
      <c r="J9"/>
      <c r="K9"/>
    </row>
    <row r="10" spans="2:19" s="9" customFormat="1" ht="42.75" customHeight="1" thickTop="1" thickBot="1" x14ac:dyDescent="0.25">
      <c r="B10" s="171" t="s">
        <v>182</v>
      </c>
      <c r="C10" s="172"/>
      <c r="D10" s="35" t="s">
        <v>20</v>
      </c>
      <c r="E10"/>
      <c r="F10"/>
      <c r="P10"/>
      <c r="Q10"/>
    </row>
    <row r="11" spans="2:19" s="9" customFormat="1" ht="30" customHeight="1" thickTop="1" x14ac:dyDescent="0.2">
      <c r="B11" s="173" t="s">
        <v>159</v>
      </c>
      <c r="C11" s="174"/>
      <c r="D11" s="107">
        <v>-578291914.63999999</v>
      </c>
      <c r="E11"/>
      <c r="F11" s="104"/>
      <c r="P11"/>
      <c r="Q11"/>
    </row>
    <row r="12" spans="2:19" s="9" customFormat="1" ht="18" customHeight="1" x14ac:dyDescent="0.2">
      <c r="B12" s="113" t="s">
        <v>93</v>
      </c>
      <c r="C12" s="56" t="s">
        <v>114</v>
      </c>
      <c r="D12" s="67">
        <v>0</v>
      </c>
      <c r="E12" s="54"/>
      <c r="F12"/>
      <c r="P12"/>
      <c r="Q12"/>
    </row>
    <row r="13" spans="2:19" s="9" customFormat="1" ht="18" customHeight="1" x14ac:dyDescent="0.2">
      <c r="B13" s="182" t="s">
        <v>160</v>
      </c>
      <c r="C13" s="183"/>
      <c r="D13" s="68">
        <f>D11+D12</f>
        <v>-578291914.63999999</v>
      </c>
      <c r="E13"/>
      <c r="F13"/>
      <c r="P13"/>
      <c r="Q13"/>
    </row>
    <row r="14" spans="2:19" s="9" customFormat="1" ht="18" customHeight="1" thickBot="1" x14ac:dyDescent="0.25">
      <c r="B14" s="55" t="s">
        <v>92</v>
      </c>
      <c r="C14" s="57"/>
      <c r="D14" s="58"/>
      <c r="E14"/>
      <c r="F14"/>
    </row>
    <row r="15" spans="2:19" s="9" customFormat="1" ht="45.75" customHeight="1" thickBot="1" x14ac:dyDescent="0.25">
      <c r="B15" s="59" t="s">
        <v>73</v>
      </c>
      <c r="C15" s="80" t="s">
        <v>24</v>
      </c>
      <c r="D15" s="60" t="s">
        <v>161</v>
      </c>
      <c r="E15" s="60" t="s">
        <v>189</v>
      </c>
      <c r="F15" s="60" t="s">
        <v>162</v>
      </c>
      <c r="G15" s="59" t="s">
        <v>163</v>
      </c>
      <c r="H15" s="59" t="s">
        <v>164</v>
      </c>
      <c r="I15" s="59" t="s">
        <v>165</v>
      </c>
      <c r="J15" s="59" t="s">
        <v>166</v>
      </c>
      <c r="K15" s="59" t="s">
        <v>167</v>
      </c>
      <c r="L15" s="59" t="s">
        <v>168</v>
      </c>
      <c r="M15" s="59" t="s">
        <v>169</v>
      </c>
      <c r="N15" s="59" t="s">
        <v>170</v>
      </c>
      <c r="O15" s="115" t="s">
        <v>190</v>
      </c>
      <c r="P15" s="115" t="s">
        <v>191</v>
      </c>
      <c r="Q15" s="115" t="s">
        <v>192</v>
      </c>
      <c r="R15" s="115" t="s">
        <v>193</v>
      </c>
    </row>
    <row r="16" spans="2:19" s="9" customFormat="1" ht="18" customHeight="1" x14ac:dyDescent="0.2">
      <c r="B16" s="176" t="s">
        <v>9</v>
      </c>
      <c r="C16" s="69" t="s">
        <v>21</v>
      </c>
      <c r="D16" s="61">
        <f>G16+H16+I16+J16+K16+L16+M16+N16</f>
        <v>2427279077.1799998</v>
      </c>
      <c r="E16" s="61">
        <f>O16+P16+Q16+R16</f>
        <v>1224209550.9899998</v>
      </c>
      <c r="F16" s="61">
        <f>D16+E16</f>
        <v>3651488628.1699996</v>
      </c>
      <c r="G16" s="61">
        <f>SUM(G17:G19)</f>
        <v>297354367.81</v>
      </c>
      <c r="H16" s="61">
        <f t="shared" ref="H16:P16" si="0">SUM(H17:H19)</f>
        <v>297672200.57999998</v>
      </c>
      <c r="I16" s="61">
        <f t="shared" si="0"/>
        <v>313117131.19999999</v>
      </c>
      <c r="J16" s="61">
        <f t="shared" si="0"/>
        <v>302757497.73000002</v>
      </c>
      <c r="K16" s="61">
        <f t="shared" si="0"/>
        <v>304589630.88</v>
      </c>
      <c r="L16" s="61">
        <f t="shared" si="0"/>
        <v>303290458.51999998</v>
      </c>
      <c r="M16" s="61">
        <f>SUM(M17:M19)</f>
        <v>304372015.30000001</v>
      </c>
      <c r="N16" s="61">
        <f t="shared" si="0"/>
        <v>304125775.16000003</v>
      </c>
      <c r="O16" s="61">
        <f t="shared" si="0"/>
        <v>305956204.38999999</v>
      </c>
      <c r="P16" s="61">
        <f t="shared" si="0"/>
        <v>305037450.92000002</v>
      </c>
      <c r="Q16" s="61">
        <f>SUM(Q17:Q19)</f>
        <v>306751840.25</v>
      </c>
      <c r="R16" s="61">
        <f>SUM(R17:R19)</f>
        <v>306464055.42999995</v>
      </c>
      <c r="S16" s="121"/>
    </row>
    <row r="17" spans="1:18" s="9" customFormat="1" ht="18" customHeight="1" x14ac:dyDescent="0.2">
      <c r="B17" s="177"/>
      <c r="C17" s="70" t="s">
        <v>7</v>
      </c>
      <c r="D17" s="61">
        <f t="shared" ref="D17:D51" si="1">G17+H17+I17+J17+K17+L17+M17+N17</f>
        <v>2240622982.0799999</v>
      </c>
      <c r="E17" s="61">
        <f t="shared" ref="E17:E51" si="2">O17+P17+Q17+R17</f>
        <v>1120311491.04</v>
      </c>
      <c r="F17" s="61">
        <f>D17+E17</f>
        <v>3360934473.1199999</v>
      </c>
      <c r="G17" s="62">
        <v>280077872.75999999</v>
      </c>
      <c r="H17" s="62">
        <v>280077872.75999999</v>
      </c>
      <c r="I17" s="62">
        <v>280077872.75999999</v>
      </c>
      <c r="J17" s="62">
        <v>280077872.75999999</v>
      </c>
      <c r="K17" s="62">
        <v>280077872.75999999</v>
      </c>
      <c r="L17" s="62">
        <v>280077872.75999999</v>
      </c>
      <c r="M17" s="62">
        <v>280077872.75999999</v>
      </c>
      <c r="N17" s="62">
        <v>280077872.75999999</v>
      </c>
      <c r="O17" s="62">
        <v>280077872.75999999</v>
      </c>
      <c r="P17" s="62">
        <v>280077872.75999999</v>
      </c>
      <c r="Q17" s="62">
        <v>280077872.75999999</v>
      </c>
      <c r="R17" s="62">
        <v>280077872.75999999</v>
      </c>
    </row>
    <row r="18" spans="1:18" s="9" customFormat="1" ht="18" customHeight="1" x14ac:dyDescent="0.2">
      <c r="A18" s="100"/>
      <c r="B18" s="177"/>
      <c r="C18" s="70" t="s">
        <v>8</v>
      </c>
      <c r="D18" s="61">
        <f>G18+H18+I18+J18+K18+L18+M18+N18</f>
        <v>174564695.54999998</v>
      </c>
      <c r="E18" s="61">
        <f t="shared" si="2"/>
        <v>96462081.030000001</v>
      </c>
      <c r="F18" s="61">
        <f>D18+E18</f>
        <v>271026776.57999998</v>
      </c>
      <c r="G18" s="62">
        <v>15784554.98</v>
      </c>
      <c r="H18" s="62">
        <v>16102387.75</v>
      </c>
      <c r="I18" s="62">
        <v>31547318.370000001</v>
      </c>
      <c r="J18" s="62">
        <v>21185831.68</v>
      </c>
      <c r="K18" s="62">
        <v>23014115.050000001</v>
      </c>
      <c r="L18" s="62">
        <v>21686771.77</v>
      </c>
      <c r="M18" s="62">
        <v>22763033.539999999</v>
      </c>
      <c r="N18" s="62">
        <v>22480682.41</v>
      </c>
      <c r="O18" s="62">
        <v>24132809.780000001</v>
      </c>
      <c r="P18" s="62">
        <v>23214056.309999999</v>
      </c>
      <c r="Q18" s="62">
        <v>24709422.609999999</v>
      </c>
      <c r="R18" s="62">
        <v>24405792.329999998</v>
      </c>
    </row>
    <row r="19" spans="1:18" s="9" customFormat="1" ht="18" customHeight="1" x14ac:dyDescent="0.2">
      <c r="A19" s="100"/>
      <c r="B19" s="177"/>
      <c r="C19" s="70" t="s">
        <v>35</v>
      </c>
      <c r="D19" s="61">
        <f t="shared" si="1"/>
        <v>12091399.550000001</v>
      </c>
      <c r="E19" s="61">
        <f t="shared" si="2"/>
        <v>7435978.9199999999</v>
      </c>
      <c r="F19" s="61">
        <f>D19+E19</f>
        <v>19527378.469999999</v>
      </c>
      <c r="G19" s="62">
        <v>1491940.07</v>
      </c>
      <c r="H19" s="62">
        <v>1491940.07</v>
      </c>
      <c r="I19" s="62">
        <v>1491940.07</v>
      </c>
      <c r="J19" s="62">
        <v>1493793.29</v>
      </c>
      <c r="K19" s="62">
        <v>1497643.07</v>
      </c>
      <c r="L19" s="62">
        <v>1525813.99</v>
      </c>
      <c r="M19" s="62">
        <v>1531109</v>
      </c>
      <c r="N19" s="62">
        <v>1567219.99</v>
      </c>
      <c r="O19" s="62">
        <v>1745521.85</v>
      </c>
      <c r="P19" s="62">
        <v>1745521.85</v>
      </c>
      <c r="Q19" s="62">
        <v>1964544.88</v>
      </c>
      <c r="R19" s="62">
        <v>1980390.34</v>
      </c>
    </row>
    <row r="20" spans="1:18" s="9" customFormat="1" ht="18" customHeight="1" x14ac:dyDescent="0.2">
      <c r="B20" s="81" t="s">
        <v>10</v>
      </c>
      <c r="C20" s="71" t="s">
        <v>75</v>
      </c>
      <c r="D20" s="61">
        <f t="shared" si="1"/>
        <v>5065606.1400000006</v>
      </c>
      <c r="E20" s="61">
        <f t="shared" si="2"/>
        <v>2052816.65</v>
      </c>
      <c r="F20" s="61">
        <f t="shared" ref="F20:F51" si="3">D20+E20</f>
        <v>7118422.790000001</v>
      </c>
      <c r="G20" s="61">
        <v>163608.85999999999</v>
      </c>
      <c r="H20" s="61">
        <v>603033.92000000004</v>
      </c>
      <c r="I20" s="61">
        <v>314836.96000000002</v>
      </c>
      <c r="J20" s="61">
        <v>313.82</v>
      </c>
      <c r="K20" s="61">
        <v>3935.11</v>
      </c>
      <c r="L20" s="61">
        <v>132358.34</v>
      </c>
      <c r="M20" s="61">
        <v>136515.19</v>
      </c>
      <c r="N20" s="61">
        <v>3711003.94</v>
      </c>
      <c r="O20" s="61">
        <v>13917.36</v>
      </c>
      <c r="P20" s="61">
        <v>509186.14</v>
      </c>
      <c r="Q20" s="61">
        <v>552038.22</v>
      </c>
      <c r="R20" s="61">
        <v>977674.93</v>
      </c>
    </row>
    <row r="21" spans="1:18" s="9" customFormat="1" ht="18" customHeight="1" x14ac:dyDescent="0.2">
      <c r="B21" s="81" t="s">
        <v>11</v>
      </c>
      <c r="C21" s="71" t="s">
        <v>89</v>
      </c>
      <c r="D21" s="61">
        <f t="shared" si="1"/>
        <v>14570409.68</v>
      </c>
      <c r="E21" s="61">
        <f t="shared" si="2"/>
        <v>6408887.54</v>
      </c>
      <c r="F21" s="61">
        <f>D21+E21</f>
        <v>20979297.219999999</v>
      </c>
      <c r="G21" s="61">
        <v>1968806.06</v>
      </c>
      <c r="H21" s="61">
        <v>1668246.36</v>
      </c>
      <c r="I21" s="61">
        <v>1891685.61</v>
      </c>
      <c r="J21" s="61">
        <v>1936612.06</v>
      </c>
      <c r="K21" s="61">
        <v>1652651.61</v>
      </c>
      <c r="L21" s="61">
        <v>1935292.1</v>
      </c>
      <c r="M21" s="61">
        <v>1816085</v>
      </c>
      <c r="N21" s="61">
        <v>1701030.88</v>
      </c>
      <c r="O21" s="61">
        <f>1598939.84+137103.29</f>
        <v>1736043.1300000001</v>
      </c>
      <c r="P21" s="61">
        <v>1545458.13</v>
      </c>
      <c r="Q21" s="61">
        <v>1494606.71</v>
      </c>
      <c r="R21" s="61">
        <v>1632779.57</v>
      </c>
    </row>
    <row r="22" spans="1:18" s="9" customFormat="1" ht="18" customHeight="1" x14ac:dyDescent="0.2">
      <c r="B22" s="82" t="s">
        <v>12</v>
      </c>
      <c r="C22" s="72" t="s">
        <v>70</v>
      </c>
      <c r="D22" s="61">
        <f>G22+H22+I22+J22+K22+L22+M22+N22</f>
        <v>32259445.780000001</v>
      </c>
      <c r="E22" s="61">
        <f t="shared" si="2"/>
        <v>22433315.559999999</v>
      </c>
      <c r="F22" s="61">
        <f>D22+E22</f>
        <v>54692761.340000004</v>
      </c>
      <c r="G22" s="63">
        <v>3188021.11</v>
      </c>
      <c r="H22" s="63">
        <v>3257339.13</v>
      </c>
      <c r="I22" s="63">
        <v>3940461.15</v>
      </c>
      <c r="J22" s="63">
        <v>4113067.03</v>
      </c>
      <c r="K22" s="63">
        <v>4688396.92</v>
      </c>
      <c r="L22" s="63">
        <v>5215619.43</v>
      </c>
      <c r="M22" s="63">
        <v>3531463.21</v>
      </c>
      <c r="N22" s="63">
        <v>4325077.8</v>
      </c>
      <c r="O22" s="63">
        <v>5493759.04</v>
      </c>
      <c r="P22" s="63">
        <v>4908070.4800000004</v>
      </c>
      <c r="Q22" s="63">
        <v>5961533.4100000001</v>
      </c>
      <c r="R22" s="63">
        <v>6069952.6299999999</v>
      </c>
    </row>
    <row r="23" spans="1:18" s="77" customFormat="1" ht="18" customHeight="1" x14ac:dyDescent="0.2">
      <c r="B23" s="88" t="s">
        <v>13</v>
      </c>
      <c r="C23" s="71" t="s">
        <v>72</v>
      </c>
      <c r="D23" s="61">
        <f>G23+H23+I23+J23+K23+L23+M23+N23</f>
        <v>-6400893.1600000001</v>
      </c>
      <c r="E23" s="61">
        <f t="shared" si="2"/>
        <v>-4564517.63</v>
      </c>
      <c r="F23" s="61">
        <f>D23+E23</f>
        <v>-10965410.789999999</v>
      </c>
      <c r="G23" s="61">
        <v>-163761.72</v>
      </c>
      <c r="H23" s="61">
        <v>-731574.26</v>
      </c>
      <c r="I23" s="61">
        <v>-843126</v>
      </c>
      <c r="J23" s="61">
        <v>-454320.44</v>
      </c>
      <c r="K23" s="61">
        <v>-1684403.1</v>
      </c>
      <c r="L23" s="61">
        <v>-512372.12</v>
      </c>
      <c r="M23" s="61">
        <v>-1181816.4099999999</v>
      </c>
      <c r="N23" s="61">
        <v>-829519.11</v>
      </c>
      <c r="O23" s="61">
        <v>-927459.66</v>
      </c>
      <c r="P23" s="61">
        <v>-1041793.76</v>
      </c>
      <c r="Q23" s="61">
        <v>-1999123.89</v>
      </c>
      <c r="R23" s="61">
        <v>-596140.31999999995</v>
      </c>
    </row>
    <row r="24" spans="1:18" s="77" customFormat="1" ht="18" customHeight="1" x14ac:dyDescent="0.2">
      <c r="B24" s="88" t="s">
        <v>14</v>
      </c>
      <c r="C24" s="71" t="s">
        <v>71</v>
      </c>
      <c r="D24" s="61">
        <f>G24+H24+I24+J24+K24+L24+M24+N24</f>
        <v>-1555900.32</v>
      </c>
      <c r="E24" s="61">
        <f t="shared" si="2"/>
        <v>-10495.93</v>
      </c>
      <c r="F24" s="61">
        <f>D24+E24</f>
        <v>-1566396.25</v>
      </c>
      <c r="G24" s="61">
        <v>-580022.32999999996</v>
      </c>
      <c r="H24" s="61">
        <v>-516948.47</v>
      </c>
      <c r="I24" s="61">
        <v>-101671.31</v>
      </c>
      <c r="J24" s="61">
        <v>-53615.28</v>
      </c>
      <c r="K24" s="61">
        <v>-27767.86</v>
      </c>
      <c r="L24" s="61">
        <v>0</v>
      </c>
      <c r="M24" s="61">
        <v>-150370.51</v>
      </c>
      <c r="N24" s="61">
        <v>-125504.56</v>
      </c>
      <c r="O24" s="61">
        <v>-10495.93</v>
      </c>
      <c r="P24" s="61">
        <v>0</v>
      </c>
      <c r="Q24" s="61">
        <v>0</v>
      </c>
      <c r="R24" s="61">
        <v>0</v>
      </c>
    </row>
    <row r="25" spans="1:18" s="9" customFormat="1" ht="18" customHeight="1" x14ac:dyDescent="0.2">
      <c r="B25" s="81" t="s">
        <v>15</v>
      </c>
      <c r="C25" s="71" t="s">
        <v>65</v>
      </c>
      <c r="D25" s="61">
        <f t="shared" si="1"/>
        <v>0</v>
      </c>
      <c r="E25" s="61">
        <f t="shared" si="2"/>
        <v>0</v>
      </c>
      <c r="F25" s="61">
        <f t="shared" si="3"/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3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</row>
    <row r="26" spans="1:18" s="9" customFormat="1" ht="18" customHeight="1" x14ac:dyDescent="0.2">
      <c r="B26" s="81" t="s">
        <v>4</v>
      </c>
      <c r="C26" s="71" t="s">
        <v>66</v>
      </c>
      <c r="D26" s="61">
        <f t="shared" si="1"/>
        <v>0</v>
      </c>
      <c r="E26" s="61">
        <f t="shared" si="2"/>
        <v>0</v>
      </c>
      <c r="F26" s="61">
        <f t="shared" si="3"/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</row>
    <row r="27" spans="1:18" s="9" customFormat="1" ht="18" customHeight="1" x14ac:dyDescent="0.2">
      <c r="B27" s="81" t="s">
        <v>16</v>
      </c>
      <c r="C27" s="71" t="s">
        <v>82</v>
      </c>
      <c r="D27" s="61">
        <f>G27+H27+I27+J27+K27+L27+M27+N27</f>
        <v>0</v>
      </c>
      <c r="E27" s="61">
        <f>O27+P27+Q27+R27</f>
        <v>0</v>
      </c>
      <c r="F27" s="61">
        <f t="shared" si="3"/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</row>
    <row r="28" spans="1:18" s="77" customFormat="1" ht="18" customHeight="1" x14ac:dyDescent="0.2">
      <c r="B28" s="180" t="s">
        <v>17</v>
      </c>
      <c r="C28" s="108" t="s">
        <v>106</v>
      </c>
      <c r="D28" s="61">
        <f>G28+H28+I28+J28+K28+L28+M28+N28</f>
        <v>115233120.22</v>
      </c>
      <c r="E28" s="61">
        <f>O28+P28+Q28+R28</f>
        <v>11162462.529999999</v>
      </c>
      <c r="F28" s="61">
        <f>D28+E28</f>
        <v>126395582.75</v>
      </c>
      <c r="G28" s="61">
        <v>11930.65</v>
      </c>
      <c r="H28" s="61">
        <v>0</v>
      </c>
      <c r="I28" s="61">
        <v>0</v>
      </c>
      <c r="J28" s="61">
        <v>7507194.0999999996</v>
      </c>
      <c r="K28" s="61">
        <v>0</v>
      </c>
      <c r="L28" s="61">
        <f>105043605.36+232</f>
        <v>105043837.36</v>
      </c>
      <c r="M28" s="61">
        <v>2670158.11</v>
      </c>
      <c r="N28" s="61">
        <v>0</v>
      </c>
      <c r="O28" s="61">
        <v>3925058.4</v>
      </c>
      <c r="P28" s="61">
        <v>7237404.1299999999</v>
      </c>
      <c r="Q28" s="61">
        <v>0</v>
      </c>
      <c r="R28" s="61">
        <v>0</v>
      </c>
    </row>
    <row r="29" spans="1:18" s="77" customFormat="1" ht="18" customHeight="1" x14ac:dyDescent="0.2">
      <c r="B29" s="181"/>
      <c r="C29" s="108" t="s">
        <v>107</v>
      </c>
      <c r="D29" s="61">
        <f t="shared" si="1"/>
        <v>-5219006.2299999995</v>
      </c>
      <c r="E29" s="61">
        <f t="shared" si="2"/>
        <v>-12879082</v>
      </c>
      <c r="F29" s="61">
        <f t="shared" si="3"/>
        <v>-18098088.23</v>
      </c>
      <c r="G29" s="61">
        <v>-1964184.11</v>
      </c>
      <c r="H29" s="61">
        <v>0</v>
      </c>
      <c r="I29" s="61">
        <v>-2093060.49</v>
      </c>
      <c r="J29" s="61">
        <v>0</v>
      </c>
      <c r="K29" s="61">
        <v>-222922.95</v>
      </c>
      <c r="L29" s="61">
        <v>0</v>
      </c>
      <c r="M29" s="61">
        <v>0</v>
      </c>
      <c r="N29" s="61">
        <v>-938838.68</v>
      </c>
      <c r="O29" s="61">
        <v>0</v>
      </c>
      <c r="P29" s="61">
        <v>0</v>
      </c>
      <c r="Q29" s="61">
        <v>-3736554.07</v>
      </c>
      <c r="R29" s="61">
        <v>-9142527.9299999997</v>
      </c>
    </row>
    <row r="30" spans="1:18" s="9" customFormat="1" ht="18" customHeight="1" x14ac:dyDescent="0.2">
      <c r="B30" s="161" t="s">
        <v>5</v>
      </c>
      <c r="C30" s="73" t="s">
        <v>22</v>
      </c>
      <c r="D30" s="61">
        <f>G30+H30+I30+J30+K30+L30+M30+N30</f>
        <v>-2041476289.75</v>
      </c>
      <c r="E30" s="61">
        <f t="shared" si="2"/>
        <v>-1106915831.55</v>
      </c>
      <c r="F30" s="61">
        <f>D30+E30</f>
        <v>-3148392121.3000002</v>
      </c>
      <c r="G30" s="61">
        <f>SUM(G31:G35)</f>
        <v>-247941467.49000001</v>
      </c>
      <c r="H30" s="61">
        <f t="shared" ref="H30:R30" si="4">SUM(H31:H35)</f>
        <v>-231171709.78</v>
      </c>
      <c r="I30" s="61">
        <f t="shared" si="4"/>
        <v>-257827052.75</v>
      </c>
      <c r="J30" s="61">
        <f t="shared" si="4"/>
        <v>-248487806.84999999</v>
      </c>
      <c r="K30" s="61">
        <f t="shared" si="4"/>
        <v>-249000401.44999999</v>
      </c>
      <c r="L30" s="61">
        <f>SUM(L31:L35)</f>
        <v>-266811922.01000002</v>
      </c>
      <c r="M30" s="61">
        <f t="shared" si="4"/>
        <v>-269548393.31</v>
      </c>
      <c r="N30" s="61">
        <f>SUM(N31:N35)</f>
        <v>-270687536.11000001</v>
      </c>
      <c r="O30" s="61">
        <f t="shared" si="4"/>
        <v>-270945767.71999997</v>
      </c>
      <c r="P30" s="61">
        <f t="shared" si="4"/>
        <v>-270930170.69999999</v>
      </c>
      <c r="Q30" s="61">
        <f>SUM(Q31:Q35)</f>
        <v>-293533093.54999995</v>
      </c>
      <c r="R30" s="61">
        <f t="shared" si="4"/>
        <v>-271506799.57999998</v>
      </c>
    </row>
    <row r="31" spans="1:18" s="9" customFormat="1" ht="18" customHeight="1" x14ac:dyDescent="0.2">
      <c r="B31" s="175"/>
      <c r="C31" s="70" t="s">
        <v>25</v>
      </c>
      <c r="D31" s="61">
        <f t="shared" si="1"/>
        <v>-133302338.47000003</v>
      </c>
      <c r="E31" s="61">
        <f t="shared" si="2"/>
        <v>-71116115.840000004</v>
      </c>
      <c r="F31" s="61">
        <f t="shared" si="3"/>
        <v>-204418454.31000003</v>
      </c>
      <c r="G31" s="64">
        <v>-17543521.969999999</v>
      </c>
      <c r="H31" s="64">
        <v>-14901761.560000001</v>
      </c>
      <c r="I31" s="64">
        <v>-15559088.26</v>
      </c>
      <c r="J31" s="64">
        <v>-16001457.220000001</v>
      </c>
      <c r="K31" s="64">
        <v>-16001457.220000001</v>
      </c>
      <c r="L31" s="64">
        <v>-17736994.32</v>
      </c>
      <c r="M31" s="64">
        <v>-17779028.960000001</v>
      </c>
      <c r="N31" s="64">
        <v>-17779028.960000001</v>
      </c>
      <c r="O31" s="64">
        <v>-17779028.960000001</v>
      </c>
      <c r="P31" s="64">
        <v>-17779028.960000001</v>
      </c>
      <c r="Q31" s="64">
        <v>-17779028.960000001</v>
      </c>
      <c r="R31" s="64">
        <v>-17779028.960000001</v>
      </c>
    </row>
    <row r="32" spans="1:18" s="9" customFormat="1" ht="18" customHeight="1" x14ac:dyDescent="0.2">
      <c r="B32" s="175"/>
      <c r="C32" s="70" t="s">
        <v>111</v>
      </c>
      <c r="D32" s="61">
        <f t="shared" si="1"/>
        <v>-865519730.36000001</v>
      </c>
      <c r="E32" s="61">
        <f t="shared" si="2"/>
        <v>-462302717.39999998</v>
      </c>
      <c r="F32" s="61">
        <f>D32+E32</f>
        <v>-1327822447.76</v>
      </c>
      <c r="G32" s="64">
        <v>-100670454.98</v>
      </c>
      <c r="H32" s="64">
        <v>-101255927.27</v>
      </c>
      <c r="I32" s="64">
        <v>-106359489.83</v>
      </c>
      <c r="J32" s="64">
        <v>-105640172.09999999</v>
      </c>
      <c r="K32" s="64">
        <v>-105626131.64</v>
      </c>
      <c r="L32" s="64">
        <v>-114831792.86</v>
      </c>
      <c r="M32" s="64">
        <v>-115567880.84</v>
      </c>
      <c r="N32" s="64">
        <v>-115567880.84</v>
      </c>
      <c r="O32" s="64">
        <v>-115583477.84999999</v>
      </c>
      <c r="P32" s="64">
        <v>-115567880.84999999</v>
      </c>
      <c r="Q32" s="64">
        <v>-115583477.84999999</v>
      </c>
      <c r="R32" s="64">
        <v>-115567880.84999999</v>
      </c>
    </row>
    <row r="33" spans="2:19" s="9" customFormat="1" ht="18" customHeight="1" x14ac:dyDescent="0.2">
      <c r="B33" s="175"/>
      <c r="C33" s="70" t="s">
        <v>158</v>
      </c>
      <c r="D33" s="61">
        <f t="shared" si="1"/>
        <v>0</v>
      </c>
      <c r="E33" s="61">
        <f t="shared" si="2"/>
        <v>0</v>
      </c>
      <c r="F33" s="61">
        <f t="shared" si="3"/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</row>
    <row r="34" spans="2:19" s="9" customFormat="1" ht="18" customHeight="1" x14ac:dyDescent="0.2">
      <c r="B34" s="175"/>
      <c r="C34" s="70" t="s">
        <v>112</v>
      </c>
      <c r="D34" s="61">
        <f t="shared" si="1"/>
        <v>-129337614.00999999</v>
      </c>
      <c r="E34" s="61">
        <f t="shared" si="2"/>
        <v>-66242977.640000001</v>
      </c>
      <c r="F34" s="61">
        <f t="shared" si="3"/>
        <v>-195580591.64999998</v>
      </c>
      <c r="G34" s="64">
        <v>-17727482.449999999</v>
      </c>
      <c r="H34" s="64">
        <v>-15310225.689999999</v>
      </c>
      <c r="I34" s="64">
        <v>-15680744.470000001</v>
      </c>
      <c r="J34" s="64">
        <v>-15854156.15</v>
      </c>
      <c r="K34" s="64">
        <v>-15720950.67</v>
      </c>
      <c r="L34" s="64">
        <v>-16210880.18</v>
      </c>
      <c r="M34" s="64">
        <v>-16416587.199999999</v>
      </c>
      <c r="N34" s="64">
        <v>-16416587.199999999</v>
      </c>
      <c r="O34" s="64">
        <v>-16416587.199999999</v>
      </c>
      <c r="P34" s="64">
        <v>-16416587.18</v>
      </c>
      <c r="Q34" s="64">
        <v>-16416587.199999999</v>
      </c>
      <c r="R34" s="64">
        <v>-16993216.059999999</v>
      </c>
    </row>
    <row r="35" spans="2:19" s="9" customFormat="1" ht="18" customHeight="1" x14ac:dyDescent="0.2">
      <c r="B35" s="162"/>
      <c r="C35" s="70" t="s">
        <v>113</v>
      </c>
      <c r="D35" s="61">
        <f t="shared" si="1"/>
        <v>-913316606.90999997</v>
      </c>
      <c r="E35" s="61">
        <f t="shared" si="2"/>
        <v>-507254020.66999996</v>
      </c>
      <c r="F35" s="61">
        <f t="shared" si="3"/>
        <v>-1420570627.5799999</v>
      </c>
      <c r="G35" s="64">
        <v>-112000008.09</v>
      </c>
      <c r="H35" s="64">
        <v>-99703795.260000005</v>
      </c>
      <c r="I35" s="64">
        <v>-120227730.19</v>
      </c>
      <c r="J35" s="64">
        <v>-110992021.38</v>
      </c>
      <c r="K35" s="64">
        <v>-111651861.92</v>
      </c>
      <c r="L35" s="64">
        <v>-118032254.65000001</v>
      </c>
      <c r="M35" s="64">
        <v>-119784896.31</v>
      </c>
      <c r="N35" s="64">
        <v>-120924039.11</v>
      </c>
      <c r="O35" s="64">
        <v>-121166673.70999999</v>
      </c>
      <c r="P35" s="64">
        <v>-121166673.70999999</v>
      </c>
      <c r="Q35" s="64">
        <v>-143753999.53999999</v>
      </c>
      <c r="R35" s="64">
        <v>-121166673.70999999</v>
      </c>
    </row>
    <row r="36" spans="2:19" s="9" customFormat="1" ht="18" customHeight="1" x14ac:dyDescent="0.2">
      <c r="B36" s="81" t="s">
        <v>6</v>
      </c>
      <c r="C36" s="71" t="s">
        <v>90</v>
      </c>
      <c r="D36" s="61">
        <f t="shared" si="1"/>
        <v>163285</v>
      </c>
      <c r="E36" s="61">
        <f t="shared" si="2"/>
        <v>11693.14</v>
      </c>
      <c r="F36" s="61">
        <f t="shared" si="3"/>
        <v>174978.14</v>
      </c>
      <c r="G36" s="61">
        <v>25337.18</v>
      </c>
      <c r="H36" s="61">
        <v>115956.4</v>
      </c>
      <c r="I36" s="61">
        <v>21991.42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11693.14</v>
      </c>
    </row>
    <row r="37" spans="2:19" s="9" customFormat="1" ht="18" customHeight="1" x14ac:dyDescent="0.2">
      <c r="B37" s="116" t="s">
        <v>29</v>
      </c>
      <c r="C37" s="71" t="s">
        <v>119</v>
      </c>
      <c r="D37" s="61">
        <f>G37+H37+I37+J37+K37+L37+M37+N37</f>
        <v>-19138.650000000001</v>
      </c>
      <c r="E37" s="61">
        <f t="shared" si="2"/>
        <v>-19138.650000000001</v>
      </c>
      <c r="F37" s="61">
        <f t="shared" si="3"/>
        <v>-38277.300000000003</v>
      </c>
      <c r="G37" s="61">
        <v>0</v>
      </c>
      <c r="H37" s="61">
        <v>-12876.05</v>
      </c>
      <c r="I37" s="61">
        <v>-6262.6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-19138.650000000001</v>
      </c>
    </row>
    <row r="38" spans="2:19" s="9" customFormat="1" ht="18" customHeight="1" x14ac:dyDescent="0.2">
      <c r="B38" s="116" t="s">
        <v>34</v>
      </c>
      <c r="C38" s="71" t="s">
        <v>120</v>
      </c>
      <c r="D38" s="61">
        <f>G38+H38+I38+J38+K38+L38+M38+N38</f>
        <v>-78224.320000000007</v>
      </c>
      <c r="E38" s="61">
        <f t="shared" si="2"/>
        <v>0</v>
      </c>
      <c r="F38" s="61">
        <f t="shared" si="3"/>
        <v>-78224.320000000007</v>
      </c>
      <c r="G38" s="61">
        <v>0</v>
      </c>
      <c r="H38" s="61">
        <v>-57226.91</v>
      </c>
      <c r="I38" s="61">
        <v>-20997.41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</row>
    <row r="39" spans="2:19" s="8" customFormat="1" ht="18" customHeight="1" x14ac:dyDescent="0.2">
      <c r="B39" s="81" t="s">
        <v>36</v>
      </c>
      <c r="C39" s="71" t="s">
        <v>3</v>
      </c>
      <c r="D39" s="61">
        <f>G39+H39+I39+J39+K39+L39+M39+N39</f>
        <v>-11958510.699999999</v>
      </c>
      <c r="E39" s="61">
        <f t="shared" si="2"/>
        <v>358177.16000000015</v>
      </c>
      <c r="F39" s="61">
        <f t="shared" si="3"/>
        <v>-11600333.539999999</v>
      </c>
      <c r="G39" s="61">
        <v>-1168613.31</v>
      </c>
      <c r="H39" s="61">
        <v>-1078160.99</v>
      </c>
      <c r="I39" s="61">
        <v>-1222359.5900000001</v>
      </c>
      <c r="J39" s="61">
        <v>-1179080.96</v>
      </c>
      <c r="K39" s="61">
        <v>-650419.52</v>
      </c>
      <c r="L39" s="61">
        <v>-3532050.9</v>
      </c>
      <c r="M39" s="61">
        <v>-659237.28</v>
      </c>
      <c r="N39" s="61">
        <v>-2468588.15</v>
      </c>
      <c r="O39" s="61">
        <v>-2395936.12</v>
      </c>
      <c r="P39" s="61">
        <v>-811629.26</v>
      </c>
      <c r="Q39" s="61">
        <v>-605585.59</v>
      </c>
      <c r="R39" s="61">
        <v>4171328.13</v>
      </c>
    </row>
    <row r="40" spans="2:19" s="8" customFormat="1" ht="18" customHeight="1" x14ac:dyDescent="0.2">
      <c r="B40" s="81" t="s">
        <v>59</v>
      </c>
      <c r="C40" s="71" t="s">
        <v>2</v>
      </c>
      <c r="D40" s="61">
        <f>G40+H40+I40+J40+K40+L40+M40+N40</f>
        <v>-55808249.390000001</v>
      </c>
      <c r="E40" s="61">
        <f t="shared" si="2"/>
        <v>1127182.2600000016</v>
      </c>
      <c r="F40" s="61">
        <f t="shared" si="3"/>
        <v>-54681067.129999995</v>
      </c>
      <c r="G40" s="61">
        <v>-5466226.5599999996</v>
      </c>
      <c r="H40" s="61">
        <v>-5038275.13</v>
      </c>
      <c r="I40" s="61">
        <v>-5710249.6900000004</v>
      </c>
      <c r="J40" s="61">
        <v>-5507520.0599999996</v>
      </c>
      <c r="K40" s="61">
        <v>-3075458.12</v>
      </c>
      <c r="L40" s="61">
        <v>-16357972.9</v>
      </c>
      <c r="M40" s="61">
        <v>-3128995.24</v>
      </c>
      <c r="N40" s="61">
        <v>-11523551.689999999</v>
      </c>
      <c r="O40" s="61">
        <v>-11165249.17</v>
      </c>
      <c r="P40" s="61">
        <v>-3854692.19</v>
      </c>
      <c r="Q40" s="61">
        <v>-2920800.51</v>
      </c>
      <c r="R40" s="61">
        <v>19067924.129999999</v>
      </c>
    </row>
    <row r="41" spans="2:19" s="8" customFormat="1" ht="18" customHeight="1" x14ac:dyDescent="0.2">
      <c r="B41" s="81" t="s">
        <v>60</v>
      </c>
      <c r="C41" s="71" t="s">
        <v>23</v>
      </c>
      <c r="D41" s="61">
        <f t="shared" si="1"/>
        <v>-746964.82</v>
      </c>
      <c r="E41" s="61">
        <f t="shared" si="2"/>
        <v>-377838.3</v>
      </c>
      <c r="F41" s="61">
        <f t="shared" si="3"/>
        <v>-1124803.1199999999</v>
      </c>
      <c r="G41" s="61">
        <v>-94849.4</v>
      </c>
      <c r="H41" s="61">
        <v>-94854.22</v>
      </c>
      <c r="I41" s="61">
        <v>-94080.7</v>
      </c>
      <c r="J41" s="61">
        <v>-94096.59</v>
      </c>
      <c r="K41" s="61">
        <v>-94453.23</v>
      </c>
      <c r="L41" s="61">
        <v>-93943.84</v>
      </c>
      <c r="M41" s="61">
        <v>-91308.61</v>
      </c>
      <c r="N41" s="61">
        <v>-89378.23</v>
      </c>
      <c r="O41" s="61">
        <v>-88970.18</v>
      </c>
      <c r="P41" s="61">
        <v>-112329.3</v>
      </c>
      <c r="Q41" s="61">
        <v>-87932.43</v>
      </c>
      <c r="R41" s="61">
        <v>-88606.39</v>
      </c>
    </row>
    <row r="42" spans="2:19" s="8" customFormat="1" ht="15.75" x14ac:dyDescent="0.2">
      <c r="B42" s="81" t="s">
        <v>61</v>
      </c>
      <c r="C42" s="71" t="s">
        <v>18</v>
      </c>
      <c r="D42" s="61">
        <f t="shared" si="1"/>
        <v>-10768263.039999999</v>
      </c>
      <c r="E42" s="61">
        <f t="shared" si="2"/>
        <v>-5384131.5199999996</v>
      </c>
      <c r="F42" s="61">
        <f t="shared" si="3"/>
        <v>-16152394.559999999</v>
      </c>
      <c r="G42" s="61">
        <v>-1346032.88</v>
      </c>
      <c r="H42" s="61">
        <v>-1346032.88</v>
      </c>
      <c r="I42" s="61">
        <v>-1346032.88</v>
      </c>
      <c r="J42" s="61">
        <v>-1346032.88</v>
      </c>
      <c r="K42" s="61">
        <v>-1346032.88</v>
      </c>
      <c r="L42" s="61">
        <v>-1346032.88</v>
      </c>
      <c r="M42" s="61">
        <v>-1346032.88</v>
      </c>
      <c r="N42" s="61">
        <v>-1346032.88</v>
      </c>
      <c r="O42" s="61">
        <v>-1346032.88</v>
      </c>
      <c r="P42" s="61">
        <v>-1346032.88</v>
      </c>
      <c r="Q42" s="61">
        <v>-1346032.88</v>
      </c>
      <c r="R42" s="61">
        <v>-1346032.88</v>
      </c>
    </row>
    <row r="43" spans="2:19" s="8" customFormat="1" ht="18" customHeight="1" x14ac:dyDescent="0.2">
      <c r="B43" s="81" t="s">
        <v>62</v>
      </c>
      <c r="C43" s="71" t="s">
        <v>88</v>
      </c>
      <c r="D43" s="61">
        <f t="shared" si="1"/>
        <v>0</v>
      </c>
      <c r="E43" s="61">
        <f t="shared" si="2"/>
        <v>0</v>
      </c>
      <c r="F43" s="61">
        <f t="shared" si="3"/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>
        <v>0</v>
      </c>
    </row>
    <row r="44" spans="2:19" s="8" customFormat="1" ht="18" customHeight="1" x14ac:dyDescent="0.2">
      <c r="B44" s="81" t="s">
        <v>63</v>
      </c>
      <c r="C44" s="71" t="s">
        <v>69</v>
      </c>
      <c r="D44" s="61">
        <f t="shared" si="1"/>
        <v>0</v>
      </c>
      <c r="E44" s="61">
        <f t="shared" si="2"/>
        <v>0</v>
      </c>
      <c r="F44" s="61">
        <f t="shared" si="3"/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</row>
    <row r="45" spans="2:19" s="8" customFormat="1" ht="18" customHeight="1" x14ac:dyDescent="0.2">
      <c r="B45" s="81" t="s">
        <v>64</v>
      </c>
      <c r="C45" s="71" t="s">
        <v>91</v>
      </c>
      <c r="D45" s="61">
        <f t="shared" si="1"/>
        <v>0</v>
      </c>
      <c r="E45" s="61">
        <f t="shared" si="2"/>
        <v>0</v>
      </c>
      <c r="F45" s="61">
        <f t="shared" si="3"/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</row>
    <row r="46" spans="2:19" s="8" customFormat="1" ht="18" customHeight="1" x14ac:dyDescent="0.2">
      <c r="B46" s="81" t="s">
        <v>67</v>
      </c>
      <c r="C46" s="71" t="s">
        <v>19</v>
      </c>
      <c r="D46" s="61">
        <f t="shared" si="1"/>
        <v>861531.26</v>
      </c>
      <c r="E46" s="61">
        <f t="shared" si="2"/>
        <v>0</v>
      </c>
      <c r="F46" s="61">
        <f t="shared" si="3"/>
        <v>861531.26</v>
      </c>
      <c r="G46" s="61">
        <v>860914.65</v>
      </c>
      <c r="H46" s="61">
        <v>616.61</v>
      </c>
      <c r="I46" s="61"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61">
        <v>0</v>
      </c>
      <c r="S46" s="139"/>
    </row>
    <row r="47" spans="2:19" s="77" customFormat="1" ht="18" customHeight="1" x14ac:dyDescent="0.2">
      <c r="B47" s="161" t="s">
        <v>68</v>
      </c>
      <c r="C47" s="111" t="s">
        <v>110</v>
      </c>
      <c r="D47" s="110">
        <f>G47+H47+I47+J47+K47+L47+M47+N47</f>
        <v>0</v>
      </c>
      <c r="E47" s="61">
        <f t="shared" si="2"/>
        <v>0</v>
      </c>
      <c r="F47" s="61">
        <f t="shared" si="3"/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</row>
    <row r="48" spans="2:19" s="77" customFormat="1" ht="18" customHeight="1" x14ac:dyDescent="0.2">
      <c r="B48" s="162"/>
      <c r="C48" s="111" t="s">
        <v>173</v>
      </c>
      <c r="D48" s="110">
        <f t="shared" si="1"/>
        <v>-20315843.460000001</v>
      </c>
      <c r="E48" s="61">
        <f t="shared" si="2"/>
        <v>0</v>
      </c>
      <c r="F48" s="61">
        <f t="shared" si="3"/>
        <v>-20315843.460000001</v>
      </c>
      <c r="G48" s="61">
        <v>0</v>
      </c>
      <c r="H48" s="61">
        <v>0</v>
      </c>
      <c r="I48" s="61">
        <v>0</v>
      </c>
      <c r="J48" s="61">
        <v>-20315843.460000001</v>
      </c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61">
        <v>0</v>
      </c>
    </row>
    <row r="49" spans="2:19" s="8" customFormat="1" ht="18" customHeight="1" x14ac:dyDescent="0.2">
      <c r="B49" s="85" t="s">
        <v>117</v>
      </c>
      <c r="C49" s="96" t="s">
        <v>55</v>
      </c>
      <c r="D49" s="61">
        <f t="shared" si="1"/>
        <v>-1652.42</v>
      </c>
      <c r="E49" s="61">
        <f t="shared" si="2"/>
        <v>-2595.2199999999998</v>
      </c>
      <c r="F49" s="61">
        <f t="shared" si="3"/>
        <v>-4247.6399999999994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-1652.42</v>
      </c>
      <c r="O49" s="61">
        <v>0</v>
      </c>
      <c r="P49" s="61">
        <v>-1736.74</v>
      </c>
      <c r="Q49" s="61">
        <v>-855.96</v>
      </c>
      <c r="R49" s="61">
        <v>-2.52</v>
      </c>
    </row>
    <row r="50" spans="2:19" s="8" customFormat="1" ht="18" customHeight="1" x14ac:dyDescent="0.2">
      <c r="B50" s="112" t="s">
        <v>118</v>
      </c>
      <c r="C50" s="111" t="s">
        <v>77</v>
      </c>
      <c r="D50" s="110">
        <f t="shared" si="1"/>
        <v>-3243.03</v>
      </c>
      <c r="E50" s="61">
        <f t="shared" si="2"/>
        <v>0</v>
      </c>
      <c r="F50" s="61">
        <f t="shared" si="3"/>
        <v>-3243.03</v>
      </c>
      <c r="G50" s="61">
        <v>0</v>
      </c>
      <c r="H50" s="61">
        <v>0</v>
      </c>
      <c r="I50" s="61">
        <v>0</v>
      </c>
      <c r="J50" s="61">
        <v>-3243.03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</row>
    <row r="51" spans="2:19" s="8" customFormat="1" ht="29.25" customHeight="1" thickBot="1" x14ac:dyDescent="0.25">
      <c r="B51" s="112" t="s">
        <v>156</v>
      </c>
      <c r="C51" s="126" t="s">
        <v>174</v>
      </c>
      <c r="D51" s="110">
        <f t="shared" si="1"/>
        <v>0</v>
      </c>
      <c r="E51" s="61">
        <f t="shared" si="2"/>
        <v>0</v>
      </c>
      <c r="F51" s="61">
        <f t="shared" si="3"/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0</v>
      </c>
      <c r="Q51" s="74">
        <v>0</v>
      </c>
      <c r="R51" s="61">
        <v>0</v>
      </c>
    </row>
    <row r="52" spans="2:19" s="8" customFormat="1" ht="29.25" customHeight="1" thickTop="1" thickBot="1" x14ac:dyDescent="0.25">
      <c r="B52" s="112" t="s">
        <v>187</v>
      </c>
      <c r="C52" s="126" t="s">
        <v>188</v>
      </c>
      <c r="D52" s="110">
        <f>G52+H52+I52+J52+K52+L52+M52+N52</f>
        <v>0</v>
      </c>
      <c r="E52" s="61">
        <f>O52+P52+Q52+R52</f>
        <v>0</v>
      </c>
      <c r="F52" s="61">
        <f>D52+E52</f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74">
        <v>0</v>
      </c>
      <c r="Q52" s="74">
        <v>0</v>
      </c>
      <c r="R52" s="61">
        <v>0</v>
      </c>
    </row>
    <row r="53" spans="2:19" s="8" customFormat="1" ht="51.75" customHeight="1" thickTop="1" thickBot="1" x14ac:dyDescent="0.25">
      <c r="B53" s="169" t="s">
        <v>74</v>
      </c>
      <c r="C53" s="170"/>
      <c r="D53" s="65">
        <f>(+D16+D20+D21+D22+D23+D24+D25+D26+D27+D28+D29+D30+D36+D37+D38+D39+D40+D41+D42+D43+D44+D45+D46+D47+D48+D49+D50+D51+D52)+D13</f>
        <v>-137211618.67000049</v>
      </c>
      <c r="E53" s="65">
        <f>(+E16+E20+E21+E22+E23+E24+E25+E26+E27+E28+E29+E30+E36+E37+E38+E39+E40+E41+E42+E43+E44+E45+E46+E47+E48+E49+E50+E51+E52)+D53</f>
        <v>398836.35999906063</v>
      </c>
      <c r="F53" s="65">
        <f>(+F16+F20+F21+F22+F23+F24+F25+F26+F27+F28+F29+F30+F36+F37+F38+F39+F40+F41+F42+F43+F44+F45+F46+F47+F48+F49+F50+F51+F52)+D13</f>
        <v>398836.35999941826</v>
      </c>
      <c r="G53" s="65">
        <f>(+G16+G20+G21+G22+G23+G24+G25+G26+G27+G28+G29+G30+G36+G37+G38+G39+G40+G41+G42+G43+G44+G45+G46+G47+G48+G49+G50+G51+G52)+D13</f>
        <v>-533444086.12</v>
      </c>
      <c r="H53" s="65">
        <f>(+H16+H20+H21+H22+H23+H24+H25+H26+H27+H28+H29+H30+H36+H37+H38+H39+H40+H41+H42+H43+H44+H45+H46+H47+H48+H49+H50+H51+H52)+G53</f>
        <v>-470174351.81</v>
      </c>
      <c r="I53" s="65">
        <f>(+I16+I20+I21+I22+I23+I24+I25+I26+I27+I28+I29+I30+I36+I37+I38+I39+I40+I41+I42+I43+I44+I45+I46+I47+I48+I49+I50+I51+I52)+H53</f>
        <v>-420153138.89000005</v>
      </c>
      <c r="J53" s="65">
        <f>(+J16+J20+J21+J22+J23+J24+J25+J26+J27+J28+J29+J30+J36+J37+J38+J39+J40+J41+J42+J43+J44+J45+J46+J47+J48+J49+J50+J51+J52)+I53</f>
        <v>-381280013.69999999</v>
      </c>
      <c r="K53" s="65">
        <f>(+K16+K20+K21+K22+K23+K24+K25+K26+K27+K28+K29+K30+K36+K37+K38+K39+K40+K41+K42+K43+K44+K45+K46+K47+K48+K49+K50+K51+K52)+J53</f>
        <v>-326447258.28999996</v>
      </c>
      <c r="L53" s="65">
        <f>(+L16+L20+L21+L22+L23+L24+L25+L26+L27+L28+L29+L30+L36+L37+L38+L39+L40+L41+L42+L43+L44+L45+L46+L47+L48+L49+L50+L51+L52)+K53</f>
        <v>-199483987.19</v>
      </c>
      <c r="M53" s="65">
        <f t="shared" ref="M53:R53" si="5">(+M16+M20+M21+M22+M23+M24+M25+M26+M27+M28+M29+M30+M36+M37+M38+M39+M40+M41+M42+M43+M44+M45+M46+M47+M48+M49+M50+M51+M52)+L53</f>
        <v>-163063904.62</v>
      </c>
      <c r="N53" s="65">
        <f t="shared" si="5"/>
        <v>-137211618.67000002</v>
      </c>
      <c r="O53" s="65">
        <f t="shared" si="5"/>
        <v>-106966548.01000002</v>
      </c>
      <c r="P53" s="65">
        <f t="shared" si="5"/>
        <v>-65827363.039999984</v>
      </c>
      <c r="Q53" s="65">
        <f t="shared" si="5"/>
        <v>-55297323.329999879</v>
      </c>
      <c r="R53" s="65">
        <f t="shared" si="5"/>
        <v>398836.36000007391</v>
      </c>
      <c r="S53" s="125"/>
    </row>
    <row r="54" spans="2:19" s="77" customFormat="1" ht="21.75" customHeight="1" thickTop="1" thickBot="1" x14ac:dyDescent="0.25">
      <c r="B54" s="75"/>
      <c r="C54" s="75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</row>
    <row r="55" spans="2:19" s="77" customFormat="1" ht="39.950000000000003" customHeight="1" thickBot="1" x14ac:dyDescent="0.25">
      <c r="B55" s="163" t="s">
        <v>184</v>
      </c>
      <c r="C55" s="164"/>
      <c r="D55" s="138">
        <v>34192627.340000004</v>
      </c>
      <c r="E55" s="76"/>
      <c r="F55" s="76"/>
      <c r="G55" s="141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</row>
    <row r="56" spans="2:19" s="12" customFormat="1" ht="39.950000000000003" customHeight="1" thickBot="1" x14ac:dyDescent="0.25">
      <c r="B56" s="178" t="s">
        <v>79</v>
      </c>
      <c r="C56" s="179"/>
      <c r="D56" s="60" t="s">
        <v>161</v>
      </c>
      <c r="E56" s="60" t="s">
        <v>189</v>
      </c>
      <c r="F56" s="60" t="s">
        <v>162</v>
      </c>
      <c r="G56" s="59" t="s">
        <v>163</v>
      </c>
      <c r="H56" s="59" t="s">
        <v>164</v>
      </c>
      <c r="I56" s="59" t="s">
        <v>165</v>
      </c>
      <c r="J56" s="59" t="s">
        <v>166</v>
      </c>
      <c r="K56" s="59" t="s">
        <v>167</v>
      </c>
      <c r="L56" s="59" t="s">
        <v>168</v>
      </c>
      <c r="M56" s="59" t="s">
        <v>169</v>
      </c>
      <c r="N56" s="59" t="s">
        <v>170</v>
      </c>
      <c r="O56" s="115" t="s">
        <v>190</v>
      </c>
      <c r="P56" s="115" t="s">
        <v>191</v>
      </c>
      <c r="Q56" s="115" t="s">
        <v>192</v>
      </c>
      <c r="R56" s="115" t="s">
        <v>193</v>
      </c>
    </row>
    <row r="57" spans="2:19" s="77" customFormat="1" ht="31.5" customHeight="1" x14ac:dyDescent="0.2">
      <c r="B57" s="167" t="s">
        <v>83</v>
      </c>
      <c r="C57" s="168"/>
      <c r="D57" s="97">
        <f>SUM(G57:N57)</f>
        <v>0</v>
      </c>
      <c r="E57" s="97">
        <f>SUM(O57:R57)</f>
        <v>-694852.58000000007</v>
      </c>
      <c r="F57" s="97">
        <f>+D57+E57</f>
        <v>-694852.58000000007</v>
      </c>
      <c r="G57" s="97">
        <v>0</v>
      </c>
      <c r="H57" s="97">
        <v>0</v>
      </c>
      <c r="I57" s="97">
        <v>0</v>
      </c>
      <c r="J57" s="97">
        <v>0</v>
      </c>
      <c r="K57" s="97">
        <v>0</v>
      </c>
      <c r="L57" s="97">
        <v>0</v>
      </c>
      <c r="M57" s="97">
        <v>0</v>
      </c>
      <c r="N57" s="97">
        <v>0</v>
      </c>
      <c r="O57" s="97">
        <v>0</v>
      </c>
      <c r="P57" s="97">
        <v>-76925.429999999993</v>
      </c>
      <c r="Q57" s="97">
        <v>0</v>
      </c>
      <c r="R57" s="97">
        <v>-617927.15</v>
      </c>
    </row>
    <row r="58" spans="2:19" s="77" customFormat="1" ht="44.25" customHeight="1" thickBot="1" x14ac:dyDescent="0.25">
      <c r="B58" s="165" t="s">
        <v>85</v>
      </c>
      <c r="C58" s="166"/>
      <c r="D58" s="98">
        <f>SUM(G58:N58)</f>
        <v>3258905.6199999996</v>
      </c>
      <c r="E58" s="98">
        <f>SUM(O58:R58)</f>
        <v>1631541.94</v>
      </c>
      <c r="F58" s="98">
        <f>+D58+E58</f>
        <v>4890447.5599999996</v>
      </c>
      <c r="G58" s="98">
        <v>507658.43</v>
      </c>
      <c r="H58" s="98">
        <v>371023.19</v>
      </c>
      <c r="I58" s="98">
        <v>431651.76</v>
      </c>
      <c r="J58" s="98">
        <v>378944.03</v>
      </c>
      <c r="K58" s="98">
        <v>379351.42</v>
      </c>
      <c r="L58" s="98">
        <v>381509.77</v>
      </c>
      <c r="M58" s="98">
        <v>376999.66</v>
      </c>
      <c r="N58" s="98">
        <v>431767.36</v>
      </c>
      <c r="O58" s="98">
        <v>437723.31</v>
      </c>
      <c r="P58" s="98">
        <v>356926.97</v>
      </c>
      <c r="Q58" s="98">
        <v>392439.37</v>
      </c>
      <c r="R58" s="98">
        <v>444452.29</v>
      </c>
    </row>
    <row r="59" spans="2:19" s="77" customFormat="1" ht="44.25" customHeight="1" thickBot="1" x14ac:dyDescent="0.25">
      <c r="B59" s="165" t="s">
        <v>86</v>
      </c>
      <c r="C59" s="166"/>
      <c r="D59" s="98">
        <f>SUM(G59:N59)</f>
        <v>-493398.81</v>
      </c>
      <c r="E59" s="98">
        <f>SUM(O59:R59)</f>
        <v>-476435.22</v>
      </c>
      <c r="F59" s="98">
        <f>+D59+E59</f>
        <v>-969834.03</v>
      </c>
      <c r="G59" s="99">
        <v>0</v>
      </c>
      <c r="H59" s="99">
        <v>0</v>
      </c>
      <c r="I59" s="99">
        <v>0</v>
      </c>
      <c r="J59" s="99">
        <v>0</v>
      </c>
      <c r="K59" s="99">
        <v>-493398.81</v>
      </c>
      <c r="L59" s="99">
        <v>0</v>
      </c>
      <c r="M59" s="99">
        <v>0</v>
      </c>
      <c r="N59" s="99">
        <v>0</v>
      </c>
      <c r="O59" s="99">
        <v>0</v>
      </c>
      <c r="P59" s="99">
        <v>-734.92</v>
      </c>
      <c r="Q59" s="99">
        <v>-474738.37</v>
      </c>
      <c r="R59" s="99">
        <v>-961.93</v>
      </c>
    </row>
    <row r="60" spans="2:19" s="77" customFormat="1" ht="44.25" customHeight="1" thickBot="1" x14ac:dyDescent="0.25">
      <c r="B60" s="165" t="s">
        <v>108</v>
      </c>
      <c r="C60" s="166"/>
      <c r="D60" s="98">
        <f>SUM(G60:N60)</f>
        <v>0</v>
      </c>
      <c r="E60" s="98">
        <f>SUM(O60:R60)</f>
        <v>0</v>
      </c>
      <c r="F60" s="98">
        <f>+D60+E60</f>
        <v>0</v>
      </c>
      <c r="G60" s="109">
        <v>0</v>
      </c>
      <c r="H60" s="109">
        <v>0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</row>
    <row r="61" spans="2:19" s="12" customFormat="1" ht="35.25" customHeight="1" thickTop="1" thickBot="1" x14ac:dyDescent="0.25">
      <c r="B61" s="169" t="s">
        <v>76</v>
      </c>
      <c r="C61" s="170"/>
      <c r="D61" s="65">
        <f>D55+D57+D58+D59+D60</f>
        <v>36958134.149999999</v>
      </c>
      <c r="E61" s="65">
        <f>+D61+E57+E58+E59+E60</f>
        <v>37418388.289999999</v>
      </c>
      <c r="F61" s="65">
        <f>+D55+F57+F58+F59+F60</f>
        <v>37418388.290000007</v>
      </c>
      <c r="G61" s="65">
        <f>+D55+G57+G58+G59+G60</f>
        <v>34700285.770000003</v>
      </c>
      <c r="H61" s="65">
        <f>+G61+H57+H58+H59+H60</f>
        <v>35071308.960000001</v>
      </c>
      <c r="I61" s="65">
        <f t="shared" ref="I61:R61" si="6">+H61+I57+I58+I59+I60</f>
        <v>35502960.719999999</v>
      </c>
      <c r="J61" s="65">
        <f t="shared" si="6"/>
        <v>35881904.75</v>
      </c>
      <c r="K61" s="65">
        <f t="shared" si="6"/>
        <v>35767857.359999999</v>
      </c>
      <c r="L61" s="65">
        <f t="shared" si="6"/>
        <v>36149367.130000003</v>
      </c>
      <c r="M61" s="65">
        <f t="shared" si="6"/>
        <v>36526366.789999999</v>
      </c>
      <c r="N61" s="65">
        <f t="shared" si="6"/>
        <v>36958134.149999999</v>
      </c>
      <c r="O61" s="65">
        <f t="shared" si="6"/>
        <v>37395857.460000001</v>
      </c>
      <c r="P61" s="65">
        <f t="shared" si="6"/>
        <v>37675124.079999998</v>
      </c>
      <c r="Q61" s="65">
        <f t="shared" si="6"/>
        <v>37592825.079999998</v>
      </c>
      <c r="R61" s="65">
        <f t="shared" si="6"/>
        <v>37418388.289999999</v>
      </c>
    </row>
    <row r="62" spans="2:19" ht="11.25" customHeight="1" thickTop="1" x14ac:dyDescent="0.2"/>
    <row r="63" spans="2:19" ht="15" customHeight="1" thickBot="1" x14ac:dyDescent="0.25">
      <c r="O63" s="86"/>
    </row>
    <row r="64" spans="2:19" ht="39.950000000000003" customHeight="1" thickBot="1" x14ac:dyDescent="0.25">
      <c r="B64" s="163" t="s">
        <v>185</v>
      </c>
      <c r="C64" s="164"/>
      <c r="D64" s="138">
        <v>106931951.48999999</v>
      </c>
      <c r="G64"/>
      <c r="O64" s="86"/>
    </row>
    <row r="65" spans="2:18" s="12" customFormat="1" ht="46.5" customHeight="1" thickBot="1" x14ac:dyDescent="0.25">
      <c r="B65" s="178" t="s">
        <v>80</v>
      </c>
      <c r="C65" s="179"/>
      <c r="D65" s="60" t="s">
        <v>161</v>
      </c>
      <c r="E65" s="60" t="s">
        <v>189</v>
      </c>
      <c r="F65" s="60" t="s">
        <v>162</v>
      </c>
      <c r="G65" s="59" t="s">
        <v>163</v>
      </c>
      <c r="H65" s="59" t="s">
        <v>164</v>
      </c>
      <c r="I65" s="59" t="s">
        <v>165</v>
      </c>
      <c r="J65" s="59" t="s">
        <v>166</v>
      </c>
      <c r="K65" s="59" t="s">
        <v>167</v>
      </c>
      <c r="L65" s="59" t="s">
        <v>168</v>
      </c>
      <c r="M65" s="59" t="s">
        <v>169</v>
      </c>
      <c r="N65" s="59" t="s">
        <v>170</v>
      </c>
      <c r="O65" s="115" t="s">
        <v>190</v>
      </c>
      <c r="P65" s="115" t="s">
        <v>191</v>
      </c>
      <c r="Q65" s="115" t="s">
        <v>192</v>
      </c>
      <c r="R65" s="115" t="s">
        <v>193</v>
      </c>
    </row>
    <row r="66" spans="2:18" s="77" customFormat="1" ht="31.5" customHeight="1" thickBot="1" x14ac:dyDescent="0.25">
      <c r="B66" s="167" t="s">
        <v>116</v>
      </c>
      <c r="C66" s="168"/>
      <c r="D66" s="97">
        <f>SUM(G66:N66)</f>
        <v>0</v>
      </c>
      <c r="E66" s="97">
        <f>SUM(O66:R66)</f>
        <v>0</v>
      </c>
      <c r="F66" s="97">
        <f>+D66+E66</f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  <c r="L66" s="97">
        <v>0</v>
      </c>
      <c r="M66" s="97">
        <v>0</v>
      </c>
      <c r="N66" s="97">
        <v>0</v>
      </c>
      <c r="O66" s="97">
        <v>0</v>
      </c>
      <c r="P66" s="97">
        <v>0</v>
      </c>
      <c r="Q66" s="97">
        <v>0</v>
      </c>
      <c r="R66" s="97">
        <v>0</v>
      </c>
    </row>
    <row r="67" spans="2:18" s="77" customFormat="1" ht="31.5" customHeight="1" x14ac:dyDescent="0.2">
      <c r="B67" s="167" t="s">
        <v>115</v>
      </c>
      <c r="C67" s="168"/>
      <c r="D67" s="97">
        <f>SUM(G67:N67)</f>
        <v>310454766.45999998</v>
      </c>
      <c r="E67" s="97">
        <f>SUM(O67:R67)</f>
        <v>6276482.0499999998</v>
      </c>
      <c r="F67" s="97">
        <f>+D67+E67</f>
        <v>316731248.50999999</v>
      </c>
      <c r="G67" s="114">
        <v>0</v>
      </c>
      <c r="H67" s="114">
        <v>0</v>
      </c>
      <c r="I67" s="114">
        <v>0</v>
      </c>
      <c r="J67" s="114">
        <v>0</v>
      </c>
      <c r="K67" s="114">
        <v>0</v>
      </c>
      <c r="L67" s="114">
        <v>0</v>
      </c>
      <c r="M67" s="114">
        <v>310454766.45999998</v>
      </c>
      <c r="N67" s="114">
        <v>0</v>
      </c>
      <c r="O67" s="114">
        <v>6276482.0499999998</v>
      </c>
      <c r="P67" s="114">
        <v>0</v>
      </c>
      <c r="Q67" s="114">
        <v>0</v>
      </c>
      <c r="R67" s="114">
        <v>0</v>
      </c>
    </row>
    <row r="68" spans="2:18" s="77" customFormat="1" ht="44.25" customHeight="1" thickBot="1" x14ac:dyDescent="0.25">
      <c r="B68" s="165" t="s">
        <v>84</v>
      </c>
      <c r="C68" s="166"/>
      <c r="D68" s="98">
        <f>SUM(G68:N68)</f>
        <v>16045526.5</v>
      </c>
      <c r="E68" s="98">
        <f>SUM(O68:R68)</f>
        <v>19407268.710000001</v>
      </c>
      <c r="F68" s="98">
        <f>+D68+E68</f>
        <v>35452795.210000001</v>
      </c>
      <c r="G68" s="98">
        <v>1587620.23</v>
      </c>
      <c r="H68" s="98">
        <v>1160315.43</v>
      </c>
      <c r="I68" s="98">
        <v>1349921.58</v>
      </c>
      <c r="J68" s="98">
        <v>1185086.5900000001</v>
      </c>
      <c r="K68" s="98">
        <v>1186360.6599999999</v>
      </c>
      <c r="L68" s="98">
        <v>1194767.79</v>
      </c>
      <c r="M68" s="98">
        <v>3334047.07</v>
      </c>
      <c r="N68" s="98">
        <v>5047407.1500000004</v>
      </c>
      <c r="O68" s="98">
        <v>5182811.55</v>
      </c>
      <c r="P68" s="98">
        <v>4238173.57</v>
      </c>
      <c r="Q68" s="98">
        <v>4663862.8899999997</v>
      </c>
      <c r="R68" s="98">
        <v>5322420.7</v>
      </c>
    </row>
    <row r="69" spans="2:18" s="77" customFormat="1" ht="44.25" customHeight="1" thickBot="1" x14ac:dyDescent="0.25">
      <c r="B69" s="165" t="s">
        <v>87</v>
      </c>
      <c r="C69" s="166"/>
      <c r="D69" s="99">
        <f>SUM(G69:N69)</f>
        <v>-1387653.71</v>
      </c>
      <c r="E69" s="99">
        <f>SUM(O69:R69)</f>
        <v>-4732213.99</v>
      </c>
      <c r="F69" s="98">
        <f>+D69+E69</f>
        <v>-6119867.7000000002</v>
      </c>
      <c r="G69" s="99">
        <v>0</v>
      </c>
      <c r="H69" s="99">
        <v>0</v>
      </c>
      <c r="I69" s="99">
        <v>0</v>
      </c>
      <c r="J69" s="99">
        <v>0</v>
      </c>
      <c r="K69" s="99">
        <v>-1387653.71</v>
      </c>
      <c r="L69" s="99">
        <v>0</v>
      </c>
      <c r="M69" s="99">
        <v>0</v>
      </c>
      <c r="N69" s="99">
        <v>0</v>
      </c>
      <c r="O69" s="99">
        <v>0</v>
      </c>
      <c r="P69" s="99">
        <v>0</v>
      </c>
      <c r="Q69" s="99">
        <v>-4732213.99</v>
      </c>
      <c r="R69" s="99">
        <v>0</v>
      </c>
    </row>
    <row r="70" spans="2:18" s="77" customFormat="1" ht="44.25" customHeight="1" thickBot="1" x14ac:dyDescent="0.25">
      <c r="B70" s="165" t="s">
        <v>109</v>
      </c>
      <c r="C70" s="166"/>
      <c r="D70" s="97">
        <f>SUM(G70:N70)</f>
        <v>0</v>
      </c>
      <c r="E70" s="99">
        <f>SUM(O70:R70)</f>
        <v>0</v>
      </c>
      <c r="F70" s="98">
        <f>+D70+E70</f>
        <v>0</v>
      </c>
      <c r="G70" s="109">
        <v>0</v>
      </c>
      <c r="H70" s="109">
        <v>0</v>
      </c>
      <c r="I70" s="109">
        <v>0</v>
      </c>
      <c r="J70" s="109">
        <v>0</v>
      </c>
      <c r="K70" s="109">
        <v>0</v>
      </c>
      <c r="L70" s="109">
        <v>0</v>
      </c>
      <c r="M70" s="109">
        <v>0</v>
      </c>
      <c r="N70" s="109">
        <v>0</v>
      </c>
      <c r="O70" s="109">
        <v>0</v>
      </c>
      <c r="P70" s="109">
        <v>0</v>
      </c>
      <c r="Q70" s="109">
        <v>0</v>
      </c>
      <c r="R70" s="109"/>
    </row>
    <row r="71" spans="2:18" s="12" customFormat="1" ht="35.25" customHeight="1" thickTop="1" thickBot="1" x14ac:dyDescent="0.25">
      <c r="B71" s="169" t="s">
        <v>78</v>
      </c>
      <c r="C71" s="170"/>
      <c r="D71" s="65">
        <f>+D64+D66+D67+D68+D69+D70</f>
        <v>432044590.74000001</v>
      </c>
      <c r="E71" s="65">
        <f>+D71+E66+E67+E68+E69+E70</f>
        <v>452996127.50999999</v>
      </c>
      <c r="F71" s="65">
        <f>+D64+F66+F67+F68+F69+F70</f>
        <v>452996127.50999999</v>
      </c>
      <c r="G71" s="65">
        <f>+D64+G66+G67+G68+G69+G70</f>
        <v>108519571.72</v>
      </c>
      <c r="H71" s="65">
        <f>+G71+H66+H67+H68+H69+H70</f>
        <v>109679887.15000001</v>
      </c>
      <c r="I71" s="65">
        <f t="shared" ref="I71:R71" si="7">+H71+I66+I67+I68+I69+I70</f>
        <v>111029808.73</v>
      </c>
      <c r="J71" s="65">
        <f t="shared" si="7"/>
        <v>112214895.32000001</v>
      </c>
      <c r="K71" s="65">
        <f t="shared" si="7"/>
        <v>112013602.27000001</v>
      </c>
      <c r="L71" s="65">
        <f t="shared" si="7"/>
        <v>113208370.06000002</v>
      </c>
      <c r="M71" s="65">
        <f t="shared" si="7"/>
        <v>426997183.58999997</v>
      </c>
      <c r="N71" s="65">
        <f t="shared" si="7"/>
        <v>432044590.73999995</v>
      </c>
      <c r="O71" s="65">
        <f t="shared" si="7"/>
        <v>443503884.33999997</v>
      </c>
      <c r="P71" s="65">
        <f t="shared" si="7"/>
        <v>447742057.90999997</v>
      </c>
      <c r="Q71" s="65">
        <f t="shared" si="7"/>
        <v>447673706.80999994</v>
      </c>
      <c r="R71" s="65">
        <f t="shared" si="7"/>
        <v>452996127.50999993</v>
      </c>
    </row>
    <row r="72" spans="2:18" ht="15.75" thickTop="1" x14ac:dyDescent="0.2"/>
    <row r="74" spans="2:18" x14ac:dyDescent="0.2">
      <c r="O74" s="86"/>
    </row>
    <row r="76" spans="2:18" x14ac:dyDescent="0.2">
      <c r="O76" s="86"/>
    </row>
    <row r="79" spans="2:18" ht="12.75" x14ac:dyDescent="0.2">
      <c r="G79" s="89"/>
    </row>
    <row r="83" spans="4:7" x14ac:dyDescent="0.2">
      <c r="D83" s="90"/>
      <c r="E83" s="90"/>
      <c r="F83" s="90"/>
      <c r="G83" s="95"/>
    </row>
    <row r="84" spans="4:7" x14ac:dyDescent="0.2">
      <c r="D84" s="90"/>
      <c r="E84" s="90"/>
      <c r="F84" s="87"/>
      <c r="G84" s="95"/>
    </row>
    <row r="85" spans="4:7" x14ac:dyDescent="0.2">
      <c r="D85" s="91"/>
      <c r="E85" s="92"/>
      <c r="F85" s="90"/>
      <c r="G85" s="95"/>
    </row>
    <row r="86" spans="4:7" x14ac:dyDescent="0.2">
      <c r="D86" s="91"/>
      <c r="E86" s="92"/>
      <c r="F86" s="90"/>
      <c r="G86" s="95"/>
    </row>
    <row r="87" spans="4:7" x14ac:dyDescent="0.2">
      <c r="D87" s="91"/>
      <c r="E87" s="92"/>
      <c r="F87" s="3"/>
      <c r="G87" s="95"/>
    </row>
    <row r="88" spans="4:7" x14ac:dyDescent="0.2">
      <c r="D88" s="91"/>
      <c r="E88" s="92"/>
      <c r="F88" s="90"/>
      <c r="G88" s="95"/>
    </row>
    <row r="89" spans="4:7" x14ac:dyDescent="0.2">
      <c r="D89" s="91"/>
      <c r="E89" s="93"/>
      <c r="F89" s="90"/>
      <c r="G89" s="95"/>
    </row>
    <row r="90" spans="4:7" x14ac:dyDescent="0.2">
      <c r="D90" s="91"/>
      <c r="E90" s="90"/>
      <c r="F90" s="90"/>
      <c r="G90" s="95"/>
    </row>
    <row r="91" spans="4:7" x14ac:dyDescent="0.2">
      <c r="D91" s="94"/>
      <c r="E91" s="90"/>
      <c r="F91" s="90"/>
      <c r="G91" s="95"/>
    </row>
    <row r="92" spans="4:7" x14ac:dyDescent="0.2">
      <c r="D92" s="91"/>
      <c r="E92" s="92"/>
      <c r="F92" s="90"/>
      <c r="G92" s="95"/>
    </row>
    <row r="93" spans="4:7" x14ac:dyDescent="0.2">
      <c r="D93" s="91"/>
      <c r="E93" s="92"/>
      <c r="F93" s="90"/>
      <c r="G93" s="95"/>
    </row>
    <row r="94" spans="4:7" x14ac:dyDescent="0.2">
      <c r="D94" s="91"/>
      <c r="E94" s="92"/>
      <c r="F94" s="90"/>
      <c r="G94" s="95"/>
    </row>
    <row r="95" spans="4:7" x14ac:dyDescent="0.2">
      <c r="D95" s="91"/>
      <c r="E95" s="92"/>
      <c r="F95" s="90"/>
      <c r="G95" s="95"/>
    </row>
    <row r="96" spans="4:7" x14ac:dyDescent="0.2">
      <c r="D96" s="91"/>
      <c r="E96" s="93"/>
      <c r="F96" s="90"/>
      <c r="G96" s="95"/>
    </row>
    <row r="97" spans="4:7" x14ac:dyDescent="0.2">
      <c r="D97" s="90"/>
      <c r="E97" s="90"/>
      <c r="F97" s="90"/>
      <c r="G97" s="95"/>
    </row>
    <row r="98" spans="4:7" x14ac:dyDescent="0.2">
      <c r="D98" s="91"/>
      <c r="E98" s="90"/>
      <c r="F98" s="90"/>
      <c r="G98" s="95"/>
    </row>
  </sheetData>
  <sheetProtection formatCells="0" formatColumns="0" formatRows="0" insertColumns="0" insertRows="0" insertHyperlinks="0" deleteColumns="0" deleteRows="0" sort="0" autoFilter="0" pivotTables="0"/>
  <dataConsolidate/>
  <mergeCells count="23">
    <mergeCell ref="B10:C10"/>
    <mergeCell ref="B11:C11"/>
    <mergeCell ref="B30:B35"/>
    <mergeCell ref="B16:B19"/>
    <mergeCell ref="B65:C65"/>
    <mergeCell ref="B59:C59"/>
    <mergeCell ref="B53:C53"/>
    <mergeCell ref="B28:B29"/>
    <mergeCell ref="B13:C13"/>
    <mergeCell ref="B56:C56"/>
    <mergeCell ref="B71:C71"/>
    <mergeCell ref="B69:C69"/>
    <mergeCell ref="B61:C61"/>
    <mergeCell ref="B70:C70"/>
    <mergeCell ref="B57:C57"/>
    <mergeCell ref="B66:C66"/>
    <mergeCell ref="B47:B48"/>
    <mergeCell ref="B64:C64"/>
    <mergeCell ref="B55:C55"/>
    <mergeCell ref="B68:C68"/>
    <mergeCell ref="B60:C60"/>
    <mergeCell ref="B67:C67"/>
    <mergeCell ref="B58:C58"/>
  </mergeCells>
  <phoneticPr fontId="3" type="noConversion"/>
  <printOptions horizontalCentered="1"/>
  <pageMargins left="0" right="0" top="0" bottom="0" header="0" footer="0"/>
  <pageSetup paperSize="9" scale="60" orientation="portrait" r:id="rId1"/>
  <headerFooter alignWithMargins="0">
    <oddFooter>&amp;L&amp;Z&amp;F\&amp;F\&amp;A&amp;R
&amp;P de &amp;N.</oddFooter>
  </headerFooter>
  <rowBreaks count="1" manualBreakCount="1">
    <brk id="53" min="1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>
    <tabColor rgb="FF00B050"/>
    <outlinePr summaryBelow="0"/>
  </sheetPr>
  <dimension ref="A1:S98"/>
  <sheetViews>
    <sheetView showGridLines="0" zoomScale="70" zoomScaleNormal="70" workbookViewId="0"/>
  </sheetViews>
  <sheetFormatPr defaultColWidth="21.42578125" defaultRowHeight="15" x14ac:dyDescent="0.2"/>
  <cols>
    <col min="1" max="1" width="3" style="2" customWidth="1"/>
    <col min="2" max="2" width="11.42578125" style="2" customWidth="1"/>
    <col min="3" max="3" width="40.5703125" style="2" customWidth="1"/>
    <col min="4" max="4" width="26.7109375" style="2" hidden="1" customWidth="1"/>
    <col min="5" max="5" width="23.7109375" style="2" hidden="1" customWidth="1"/>
    <col min="6" max="6" width="26.85546875" style="2" hidden="1" customWidth="1"/>
    <col min="7" max="7" width="23.140625" style="13" customWidth="1"/>
    <col min="8" max="8" width="24.140625" style="2" customWidth="1"/>
    <col min="9" max="9" width="22.7109375" style="2" customWidth="1"/>
    <col min="10" max="11" width="20" style="2" customWidth="1"/>
    <col min="12" max="12" width="21" style="2" customWidth="1"/>
    <col min="13" max="13" width="21.5703125" style="2" customWidth="1"/>
    <col min="14" max="14" width="21.140625" style="2" customWidth="1"/>
    <col min="15" max="15" width="21.28515625" style="2" customWidth="1"/>
    <col min="16" max="16" width="19" style="2" customWidth="1"/>
    <col min="17" max="17" width="20.42578125" style="2" customWidth="1"/>
    <col min="18" max="18" width="20.140625" style="2" customWidth="1"/>
    <col min="19" max="16384" width="21.42578125" style="2"/>
  </cols>
  <sheetData>
    <row r="1" spans="2:19" ht="9" customHeight="1" thickBot="1" x14ac:dyDescent="0.25">
      <c r="B1" s="1"/>
      <c r="C1" s="4"/>
      <c r="D1" s="5"/>
      <c r="I1" s="6"/>
    </row>
    <row r="2" spans="2:19" ht="15.95" customHeight="1" thickTop="1" x14ac:dyDescent="0.2">
      <c r="B2" s="16"/>
      <c r="C2" s="17"/>
      <c r="D2" s="143"/>
      <c r="E2" s="144"/>
      <c r="F2" s="143"/>
      <c r="G2" s="17"/>
      <c r="H2" s="143"/>
      <c r="I2" s="155"/>
      <c r="J2" s="145"/>
    </row>
    <row r="3" spans="2:19" ht="23.25" customHeight="1" x14ac:dyDescent="0.2">
      <c r="B3" s="19"/>
      <c r="D3" s="90"/>
      <c r="E3" s="146"/>
      <c r="F3" s="146"/>
      <c r="G3" s="147"/>
      <c r="H3" s="146"/>
      <c r="I3" s="146"/>
      <c r="J3" s="148"/>
      <c r="K3"/>
    </row>
    <row r="4" spans="2:19" ht="15.75" customHeight="1" x14ac:dyDescent="0.25">
      <c r="B4" s="19"/>
      <c r="C4" s="14" t="s">
        <v>195</v>
      </c>
      <c r="D4" s="90"/>
      <c r="E4" s="146"/>
      <c r="F4" s="146"/>
      <c r="G4" s="149"/>
      <c r="H4" s="146"/>
      <c r="I4" s="146"/>
      <c r="J4" s="148"/>
      <c r="K4"/>
    </row>
    <row r="5" spans="2:19" ht="15.95" customHeight="1" x14ac:dyDescent="0.25">
      <c r="B5" s="19"/>
      <c r="C5" s="14" t="s">
        <v>194</v>
      </c>
      <c r="D5" s="90"/>
      <c r="E5" s="146"/>
      <c r="F5" s="146"/>
      <c r="G5" s="149"/>
      <c r="H5" s="146"/>
      <c r="I5" s="146"/>
      <c r="J5" s="148"/>
      <c r="K5"/>
    </row>
    <row r="6" spans="2:19" s="9" customFormat="1" ht="15.95" customHeight="1" x14ac:dyDescent="0.2">
      <c r="B6" s="19"/>
      <c r="C6" s="87"/>
      <c r="D6" s="87"/>
      <c r="E6" s="146"/>
      <c r="F6" s="146"/>
      <c r="G6" s="87"/>
      <c r="H6" s="146"/>
      <c r="I6" s="146"/>
      <c r="J6" s="148"/>
      <c r="K6"/>
    </row>
    <row r="7" spans="2:19" s="9" customFormat="1" ht="15.95" customHeight="1" x14ac:dyDescent="0.25">
      <c r="B7" s="19"/>
      <c r="C7" s="15"/>
      <c r="D7" s="87"/>
      <c r="E7" s="146"/>
      <c r="F7" s="146"/>
      <c r="G7" s="150"/>
      <c r="H7" s="146"/>
      <c r="I7" s="146"/>
      <c r="J7" s="148"/>
      <c r="K7"/>
    </row>
    <row r="8" spans="2:19" s="9" customFormat="1" ht="18" customHeight="1" thickBot="1" x14ac:dyDescent="0.3">
      <c r="B8" s="22"/>
      <c r="C8" s="83" t="s">
        <v>81</v>
      </c>
      <c r="D8" s="151"/>
      <c r="E8" s="152"/>
      <c r="F8" s="152"/>
      <c r="G8" s="153">
        <v>42936</v>
      </c>
      <c r="H8" s="152"/>
      <c r="I8" s="152"/>
      <c r="J8" s="154"/>
      <c r="K8"/>
    </row>
    <row r="9" spans="2:19" s="9" customFormat="1" ht="15.95" customHeight="1" thickTop="1" thickBot="1" x14ac:dyDescent="0.25">
      <c r="C9"/>
      <c r="E9"/>
      <c r="F9"/>
      <c r="G9"/>
      <c r="H9"/>
      <c r="I9"/>
      <c r="J9"/>
      <c r="K9"/>
    </row>
    <row r="10" spans="2:19" s="9" customFormat="1" ht="42.75" customHeight="1" thickTop="1" thickBot="1" x14ac:dyDescent="0.25">
      <c r="B10" s="171" t="s">
        <v>182</v>
      </c>
      <c r="C10" s="172"/>
      <c r="E10"/>
      <c r="F10"/>
      <c r="G10" s="35" t="s">
        <v>20</v>
      </c>
      <c r="P10"/>
      <c r="Q10"/>
    </row>
    <row r="11" spans="2:19" s="9" customFormat="1" ht="30" customHeight="1" thickTop="1" x14ac:dyDescent="0.2">
      <c r="B11" s="173" t="s">
        <v>159</v>
      </c>
      <c r="C11" s="174"/>
      <c r="E11"/>
      <c r="F11" s="104"/>
      <c r="G11" s="107">
        <v>-578291914.63999999</v>
      </c>
      <c r="P11"/>
      <c r="Q11"/>
    </row>
    <row r="12" spans="2:19" s="9" customFormat="1" ht="18" customHeight="1" x14ac:dyDescent="0.2">
      <c r="B12" s="113" t="s">
        <v>93</v>
      </c>
      <c r="C12" s="56" t="s">
        <v>114</v>
      </c>
      <c r="E12" s="54"/>
      <c r="F12"/>
      <c r="G12" s="67">
        <v>0</v>
      </c>
      <c r="P12"/>
      <c r="Q12"/>
    </row>
    <row r="13" spans="2:19" s="9" customFormat="1" ht="18" customHeight="1" x14ac:dyDescent="0.2">
      <c r="B13" s="182" t="s">
        <v>160</v>
      </c>
      <c r="C13" s="183"/>
      <c r="E13"/>
      <c r="F13"/>
      <c r="G13" s="68">
        <f>G11+G12</f>
        <v>-578291914.63999999</v>
      </c>
      <c r="P13"/>
      <c r="Q13"/>
    </row>
    <row r="14" spans="2:19" s="9" customFormat="1" ht="18" customHeight="1" thickBot="1" x14ac:dyDescent="0.25">
      <c r="B14" s="160" t="s">
        <v>92</v>
      </c>
      <c r="C14" s="57"/>
      <c r="D14" s="58"/>
      <c r="E14"/>
      <c r="F14"/>
    </row>
    <row r="15" spans="2:19" s="9" customFormat="1" ht="45.75" customHeight="1" thickBot="1" x14ac:dyDescent="0.25">
      <c r="B15" s="59" t="s">
        <v>73</v>
      </c>
      <c r="C15" s="80" t="s">
        <v>24</v>
      </c>
      <c r="D15" s="60" t="s">
        <v>161</v>
      </c>
      <c r="E15" s="60" t="s">
        <v>189</v>
      </c>
      <c r="F15" s="60" t="s">
        <v>162</v>
      </c>
      <c r="G15" s="59" t="s">
        <v>163</v>
      </c>
      <c r="H15" s="59" t="s">
        <v>164</v>
      </c>
      <c r="I15" s="59" t="s">
        <v>165</v>
      </c>
      <c r="J15" s="59" t="s">
        <v>166</v>
      </c>
      <c r="K15" s="59" t="s">
        <v>167</v>
      </c>
      <c r="L15" s="59" t="s">
        <v>168</v>
      </c>
      <c r="M15" s="59" t="s">
        <v>169</v>
      </c>
      <c r="N15" s="59" t="s">
        <v>170</v>
      </c>
      <c r="O15" s="59" t="s">
        <v>190</v>
      </c>
      <c r="P15" s="59" t="s">
        <v>191</v>
      </c>
      <c r="Q15" s="59" t="s">
        <v>192</v>
      </c>
      <c r="R15" s="59" t="s">
        <v>193</v>
      </c>
    </row>
    <row r="16" spans="2:19" s="9" customFormat="1" ht="18" customHeight="1" x14ac:dyDescent="0.2">
      <c r="B16" s="176" t="s">
        <v>9</v>
      </c>
      <c r="C16" s="69" t="s">
        <v>21</v>
      </c>
      <c r="D16" s="61">
        <f>'FLUXO PROINFA 2016 ANUAL'!D16</f>
        <v>2427279077.1799998</v>
      </c>
      <c r="E16" s="61">
        <f>'FLUXO PROINFA 2016 ANUAL'!E16</f>
        <v>1224209550.9899998</v>
      </c>
      <c r="F16" s="61">
        <f>'FLUXO PROINFA 2016 ANUAL'!F16</f>
        <v>3651488628.1699996</v>
      </c>
      <c r="G16" s="61">
        <f>'FLUXO PROINFA 2016 ANUAL'!G16</f>
        <v>297354367.81</v>
      </c>
      <c r="H16" s="61">
        <f>'FLUXO PROINFA 2016 ANUAL'!H16</f>
        <v>297672200.57999998</v>
      </c>
      <c r="I16" s="61">
        <f>'FLUXO PROINFA 2016 ANUAL'!I16</f>
        <v>313117131.19999999</v>
      </c>
      <c r="J16" s="61">
        <f>'FLUXO PROINFA 2016 ANUAL'!J16</f>
        <v>302757497.73000002</v>
      </c>
      <c r="K16" s="61">
        <f>'FLUXO PROINFA 2016 ANUAL'!K16</f>
        <v>304589630.88</v>
      </c>
      <c r="L16" s="61">
        <f>'FLUXO PROINFA 2016 ANUAL'!L16</f>
        <v>303290458.51999998</v>
      </c>
      <c r="M16" s="61">
        <f>'FLUXO PROINFA 2016 ANUAL'!M16</f>
        <v>304372015.30000001</v>
      </c>
      <c r="N16" s="61">
        <f>'FLUXO PROINFA 2016 ANUAL'!N16</f>
        <v>304125775.16000003</v>
      </c>
      <c r="O16" s="61">
        <f>'FLUXO PROINFA 2016 ANUAL'!O16</f>
        <v>305956204.38999999</v>
      </c>
      <c r="P16" s="61">
        <f>'FLUXO PROINFA 2016 ANUAL'!P16</f>
        <v>305037450.92000002</v>
      </c>
      <c r="Q16" s="61">
        <f>'FLUXO PROINFA 2016 ANUAL'!Q16</f>
        <v>306751840.25</v>
      </c>
      <c r="R16" s="61">
        <f>'FLUXO PROINFA 2016 ANUAL'!R16</f>
        <v>306464055.42999995</v>
      </c>
      <c r="S16" s="121"/>
    </row>
    <row r="17" spans="1:18" s="9" customFormat="1" ht="18" customHeight="1" x14ac:dyDescent="0.2">
      <c r="B17" s="177"/>
      <c r="C17" s="70" t="s">
        <v>7</v>
      </c>
      <c r="D17" s="61">
        <f>'FLUXO PROINFA 2016 ANUAL'!D17</f>
        <v>2240622982.0799999</v>
      </c>
      <c r="E17" s="61">
        <f>'FLUXO PROINFA 2016 ANUAL'!E17</f>
        <v>1120311491.04</v>
      </c>
      <c r="F17" s="61">
        <f>'FLUXO PROINFA 2016 ANUAL'!F17</f>
        <v>3360934473.1199999</v>
      </c>
      <c r="G17" s="62">
        <f>'FLUXO PROINFA 2016 ANUAL'!G17</f>
        <v>280077872.75999999</v>
      </c>
      <c r="H17" s="62">
        <f>'FLUXO PROINFA 2016 ANUAL'!H17</f>
        <v>280077872.75999999</v>
      </c>
      <c r="I17" s="62">
        <f>'FLUXO PROINFA 2016 ANUAL'!I17</f>
        <v>280077872.75999999</v>
      </c>
      <c r="J17" s="62">
        <f>'FLUXO PROINFA 2016 ANUAL'!J17</f>
        <v>280077872.75999999</v>
      </c>
      <c r="K17" s="62">
        <f>'FLUXO PROINFA 2016 ANUAL'!K17</f>
        <v>280077872.75999999</v>
      </c>
      <c r="L17" s="62">
        <f>'FLUXO PROINFA 2016 ANUAL'!L17</f>
        <v>280077872.75999999</v>
      </c>
      <c r="M17" s="62">
        <f>'FLUXO PROINFA 2016 ANUAL'!M17</f>
        <v>280077872.75999999</v>
      </c>
      <c r="N17" s="62">
        <f>'FLUXO PROINFA 2016 ANUAL'!N17</f>
        <v>280077872.75999999</v>
      </c>
      <c r="O17" s="62">
        <f>'FLUXO PROINFA 2016 ANUAL'!O17</f>
        <v>280077872.75999999</v>
      </c>
      <c r="P17" s="62">
        <f>'FLUXO PROINFA 2016 ANUAL'!P17</f>
        <v>280077872.75999999</v>
      </c>
      <c r="Q17" s="62">
        <f>'FLUXO PROINFA 2016 ANUAL'!Q17</f>
        <v>280077872.75999999</v>
      </c>
      <c r="R17" s="62">
        <f>'FLUXO PROINFA 2016 ANUAL'!R17</f>
        <v>280077872.75999999</v>
      </c>
    </row>
    <row r="18" spans="1:18" s="9" customFormat="1" ht="18" customHeight="1" x14ac:dyDescent="0.2">
      <c r="A18" s="100"/>
      <c r="B18" s="177"/>
      <c r="C18" s="70" t="s">
        <v>8</v>
      </c>
      <c r="D18" s="61">
        <f>'FLUXO PROINFA 2016 ANUAL'!D18</f>
        <v>174564695.54999998</v>
      </c>
      <c r="E18" s="61">
        <f>'FLUXO PROINFA 2016 ANUAL'!E18</f>
        <v>96462081.030000001</v>
      </c>
      <c r="F18" s="61">
        <f>'FLUXO PROINFA 2016 ANUAL'!F18</f>
        <v>271026776.57999998</v>
      </c>
      <c r="G18" s="62">
        <f>'FLUXO PROINFA 2016 ANUAL'!G18</f>
        <v>15784554.98</v>
      </c>
      <c r="H18" s="62">
        <f>'FLUXO PROINFA 2016 ANUAL'!H18</f>
        <v>16102387.75</v>
      </c>
      <c r="I18" s="62">
        <f>'FLUXO PROINFA 2016 ANUAL'!I18</f>
        <v>31547318.370000001</v>
      </c>
      <c r="J18" s="62">
        <f>'FLUXO PROINFA 2016 ANUAL'!J18</f>
        <v>21185831.68</v>
      </c>
      <c r="K18" s="62">
        <f>'FLUXO PROINFA 2016 ANUAL'!K18</f>
        <v>23014115.050000001</v>
      </c>
      <c r="L18" s="62">
        <f>'FLUXO PROINFA 2016 ANUAL'!L18</f>
        <v>21686771.77</v>
      </c>
      <c r="M18" s="62">
        <f>'FLUXO PROINFA 2016 ANUAL'!M18</f>
        <v>22763033.539999999</v>
      </c>
      <c r="N18" s="62">
        <f>'FLUXO PROINFA 2016 ANUAL'!N18</f>
        <v>22480682.41</v>
      </c>
      <c r="O18" s="62">
        <f>'FLUXO PROINFA 2016 ANUAL'!O18</f>
        <v>24132809.780000001</v>
      </c>
      <c r="P18" s="62">
        <f>'FLUXO PROINFA 2016 ANUAL'!P18</f>
        <v>23214056.309999999</v>
      </c>
      <c r="Q18" s="62">
        <f>'FLUXO PROINFA 2016 ANUAL'!Q18</f>
        <v>24709422.609999999</v>
      </c>
      <c r="R18" s="62">
        <f>'FLUXO PROINFA 2016 ANUAL'!R18</f>
        <v>24405792.329999998</v>
      </c>
    </row>
    <row r="19" spans="1:18" s="9" customFormat="1" ht="18" customHeight="1" x14ac:dyDescent="0.2">
      <c r="A19" s="100"/>
      <c r="B19" s="177"/>
      <c r="C19" s="70" t="s">
        <v>35</v>
      </c>
      <c r="D19" s="61">
        <f>'FLUXO PROINFA 2016 ANUAL'!D19</f>
        <v>12091399.550000001</v>
      </c>
      <c r="E19" s="61">
        <f>'FLUXO PROINFA 2016 ANUAL'!E19</f>
        <v>7435978.9199999999</v>
      </c>
      <c r="F19" s="61">
        <f>'FLUXO PROINFA 2016 ANUAL'!F19</f>
        <v>19527378.469999999</v>
      </c>
      <c r="G19" s="62">
        <f>'FLUXO PROINFA 2016 ANUAL'!G19</f>
        <v>1491940.07</v>
      </c>
      <c r="H19" s="62">
        <f>'FLUXO PROINFA 2016 ANUAL'!H19</f>
        <v>1491940.07</v>
      </c>
      <c r="I19" s="62">
        <f>'FLUXO PROINFA 2016 ANUAL'!I19</f>
        <v>1491940.07</v>
      </c>
      <c r="J19" s="62">
        <f>'FLUXO PROINFA 2016 ANUAL'!J19</f>
        <v>1493793.29</v>
      </c>
      <c r="K19" s="62">
        <f>'FLUXO PROINFA 2016 ANUAL'!K19</f>
        <v>1497643.07</v>
      </c>
      <c r="L19" s="62">
        <f>'FLUXO PROINFA 2016 ANUAL'!L19</f>
        <v>1525813.99</v>
      </c>
      <c r="M19" s="62">
        <f>'FLUXO PROINFA 2016 ANUAL'!M19</f>
        <v>1531109</v>
      </c>
      <c r="N19" s="62">
        <f>'FLUXO PROINFA 2016 ANUAL'!N19</f>
        <v>1567219.99</v>
      </c>
      <c r="O19" s="62">
        <f>'FLUXO PROINFA 2016 ANUAL'!O19</f>
        <v>1745521.85</v>
      </c>
      <c r="P19" s="62">
        <f>'FLUXO PROINFA 2016 ANUAL'!P19</f>
        <v>1745521.85</v>
      </c>
      <c r="Q19" s="62">
        <f>'FLUXO PROINFA 2016 ANUAL'!Q19</f>
        <v>1964544.88</v>
      </c>
      <c r="R19" s="62">
        <f>'FLUXO PROINFA 2016 ANUAL'!R19</f>
        <v>1980390.34</v>
      </c>
    </row>
    <row r="20" spans="1:18" s="9" customFormat="1" ht="18" customHeight="1" x14ac:dyDescent="0.2">
      <c r="B20" s="142" t="s">
        <v>10</v>
      </c>
      <c r="C20" s="71" t="s">
        <v>75</v>
      </c>
      <c r="D20" s="61">
        <f>'FLUXO PROINFA 2016 ANUAL'!D20</f>
        <v>5065606.1400000006</v>
      </c>
      <c r="E20" s="61">
        <f>'FLUXO PROINFA 2016 ANUAL'!E20</f>
        <v>2052816.65</v>
      </c>
      <c r="F20" s="61">
        <f>'FLUXO PROINFA 2016 ANUAL'!F20</f>
        <v>7118422.790000001</v>
      </c>
      <c r="G20" s="61">
        <f>'FLUXO PROINFA 2016 ANUAL'!G20</f>
        <v>163608.85999999999</v>
      </c>
      <c r="H20" s="61">
        <f>'FLUXO PROINFA 2016 ANUAL'!H20</f>
        <v>603033.92000000004</v>
      </c>
      <c r="I20" s="61">
        <f>'FLUXO PROINFA 2016 ANUAL'!I20</f>
        <v>314836.96000000002</v>
      </c>
      <c r="J20" s="61">
        <f>'FLUXO PROINFA 2016 ANUAL'!J20</f>
        <v>313.82</v>
      </c>
      <c r="K20" s="61">
        <f>'FLUXO PROINFA 2016 ANUAL'!K20</f>
        <v>3935.11</v>
      </c>
      <c r="L20" s="61">
        <f>'FLUXO PROINFA 2016 ANUAL'!L20</f>
        <v>132358.34</v>
      </c>
      <c r="M20" s="61">
        <f>'FLUXO PROINFA 2016 ANUAL'!M20</f>
        <v>136515.19</v>
      </c>
      <c r="N20" s="61">
        <f>'FLUXO PROINFA 2016 ANUAL'!N20</f>
        <v>3711003.94</v>
      </c>
      <c r="O20" s="61">
        <f>'FLUXO PROINFA 2016 ANUAL'!O20</f>
        <v>13917.36</v>
      </c>
      <c r="P20" s="61">
        <f>'FLUXO PROINFA 2016 ANUAL'!P20</f>
        <v>509186.14</v>
      </c>
      <c r="Q20" s="61">
        <f>'FLUXO PROINFA 2016 ANUAL'!Q20</f>
        <v>552038.22</v>
      </c>
      <c r="R20" s="61">
        <f>'FLUXO PROINFA 2016 ANUAL'!R20</f>
        <v>977674.93</v>
      </c>
    </row>
    <row r="21" spans="1:18" s="9" customFormat="1" ht="18" customHeight="1" x14ac:dyDescent="0.2">
      <c r="B21" s="142" t="s">
        <v>11</v>
      </c>
      <c r="C21" s="71" t="s">
        <v>89</v>
      </c>
      <c r="D21" s="61">
        <f>'FLUXO PROINFA 2016 ANUAL'!D21</f>
        <v>14570409.68</v>
      </c>
      <c r="E21" s="61">
        <f>'FLUXO PROINFA 2016 ANUAL'!E21</f>
        <v>6408887.54</v>
      </c>
      <c r="F21" s="61">
        <f>'FLUXO PROINFA 2016 ANUAL'!F21</f>
        <v>20979297.219999999</v>
      </c>
      <c r="G21" s="61">
        <f>'FLUXO PROINFA 2016 ANUAL'!G21</f>
        <v>1968806.06</v>
      </c>
      <c r="H21" s="61">
        <f>'FLUXO PROINFA 2016 ANUAL'!H21</f>
        <v>1668246.36</v>
      </c>
      <c r="I21" s="61">
        <f>'FLUXO PROINFA 2016 ANUAL'!I21</f>
        <v>1891685.61</v>
      </c>
      <c r="J21" s="61">
        <f>'FLUXO PROINFA 2016 ANUAL'!J21</f>
        <v>1936612.06</v>
      </c>
      <c r="K21" s="61">
        <f>'FLUXO PROINFA 2016 ANUAL'!K21</f>
        <v>1652651.61</v>
      </c>
      <c r="L21" s="61">
        <f>'FLUXO PROINFA 2016 ANUAL'!L21</f>
        <v>1935292.1</v>
      </c>
      <c r="M21" s="61">
        <f>'FLUXO PROINFA 2016 ANUAL'!M21</f>
        <v>1816085</v>
      </c>
      <c r="N21" s="61">
        <f>'FLUXO PROINFA 2016 ANUAL'!N21</f>
        <v>1701030.88</v>
      </c>
      <c r="O21" s="61">
        <f>'FLUXO PROINFA 2016 ANUAL'!O21</f>
        <v>1736043.1300000001</v>
      </c>
      <c r="P21" s="61">
        <f>'FLUXO PROINFA 2016 ANUAL'!P21</f>
        <v>1545458.13</v>
      </c>
      <c r="Q21" s="61">
        <f>'FLUXO PROINFA 2016 ANUAL'!Q21</f>
        <v>1494606.71</v>
      </c>
      <c r="R21" s="61">
        <f>'FLUXO PROINFA 2016 ANUAL'!R21</f>
        <v>1632779.57</v>
      </c>
    </row>
    <row r="22" spans="1:18" s="9" customFormat="1" ht="18" customHeight="1" x14ac:dyDescent="0.2">
      <c r="B22" s="82" t="s">
        <v>12</v>
      </c>
      <c r="C22" s="72" t="s">
        <v>70</v>
      </c>
      <c r="D22" s="61">
        <f>'FLUXO PROINFA 2016 ANUAL'!D22</f>
        <v>32259445.780000001</v>
      </c>
      <c r="E22" s="61">
        <f>'FLUXO PROINFA 2016 ANUAL'!E22</f>
        <v>22433315.559999999</v>
      </c>
      <c r="F22" s="61">
        <f>'FLUXO PROINFA 2016 ANUAL'!F22</f>
        <v>54692761.340000004</v>
      </c>
      <c r="G22" s="63">
        <f>'FLUXO PROINFA 2016 ANUAL'!G22</f>
        <v>3188021.11</v>
      </c>
      <c r="H22" s="63">
        <f>'FLUXO PROINFA 2016 ANUAL'!H22</f>
        <v>3257339.13</v>
      </c>
      <c r="I22" s="63">
        <f>'FLUXO PROINFA 2016 ANUAL'!I22</f>
        <v>3940461.15</v>
      </c>
      <c r="J22" s="63">
        <f>'FLUXO PROINFA 2016 ANUAL'!J22</f>
        <v>4113067.03</v>
      </c>
      <c r="K22" s="63">
        <f>'FLUXO PROINFA 2016 ANUAL'!K22</f>
        <v>4688396.92</v>
      </c>
      <c r="L22" s="63">
        <f>'FLUXO PROINFA 2016 ANUAL'!L22</f>
        <v>5215619.43</v>
      </c>
      <c r="M22" s="63">
        <f>'FLUXO PROINFA 2016 ANUAL'!M22</f>
        <v>3531463.21</v>
      </c>
      <c r="N22" s="63">
        <f>'FLUXO PROINFA 2016 ANUAL'!N22</f>
        <v>4325077.8</v>
      </c>
      <c r="O22" s="63">
        <f>'FLUXO PROINFA 2016 ANUAL'!O22</f>
        <v>5493759.04</v>
      </c>
      <c r="P22" s="63">
        <f>'FLUXO PROINFA 2016 ANUAL'!P22</f>
        <v>4908070.4800000004</v>
      </c>
      <c r="Q22" s="63">
        <f>'FLUXO PROINFA 2016 ANUAL'!Q22</f>
        <v>5961533.4100000001</v>
      </c>
      <c r="R22" s="63">
        <f>'FLUXO PROINFA 2016 ANUAL'!R22</f>
        <v>6069952.6299999999</v>
      </c>
    </row>
    <row r="23" spans="1:18" s="77" customFormat="1" ht="18" customHeight="1" x14ac:dyDescent="0.2">
      <c r="B23" s="142" t="s">
        <v>13</v>
      </c>
      <c r="C23" s="71" t="s">
        <v>72</v>
      </c>
      <c r="D23" s="61">
        <f>'FLUXO PROINFA 2016 ANUAL'!D23</f>
        <v>-6400893.1600000001</v>
      </c>
      <c r="E23" s="61">
        <f>'FLUXO PROINFA 2016 ANUAL'!E23</f>
        <v>-4564517.63</v>
      </c>
      <c r="F23" s="61">
        <f>'FLUXO PROINFA 2016 ANUAL'!F23</f>
        <v>-10965410.789999999</v>
      </c>
      <c r="G23" s="61">
        <f>'FLUXO PROINFA 2016 ANUAL'!G23</f>
        <v>-163761.72</v>
      </c>
      <c r="H23" s="61">
        <f>'FLUXO PROINFA 2016 ANUAL'!H23</f>
        <v>-731574.26</v>
      </c>
      <c r="I23" s="61">
        <f>'FLUXO PROINFA 2016 ANUAL'!I23</f>
        <v>-843126</v>
      </c>
      <c r="J23" s="61">
        <f>'FLUXO PROINFA 2016 ANUAL'!J23</f>
        <v>-454320.44</v>
      </c>
      <c r="K23" s="61">
        <f>'FLUXO PROINFA 2016 ANUAL'!K23</f>
        <v>-1684403.1</v>
      </c>
      <c r="L23" s="61">
        <f>'FLUXO PROINFA 2016 ANUAL'!L23</f>
        <v>-512372.12</v>
      </c>
      <c r="M23" s="61">
        <f>'FLUXO PROINFA 2016 ANUAL'!M23</f>
        <v>-1181816.4099999999</v>
      </c>
      <c r="N23" s="61">
        <f>'FLUXO PROINFA 2016 ANUAL'!N23</f>
        <v>-829519.11</v>
      </c>
      <c r="O23" s="61">
        <f>'FLUXO PROINFA 2016 ANUAL'!O23</f>
        <v>-927459.66</v>
      </c>
      <c r="P23" s="61">
        <f>'FLUXO PROINFA 2016 ANUAL'!P23</f>
        <v>-1041793.76</v>
      </c>
      <c r="Q23" s="61">
        <f>'FLUXO PROINFA 2016 ANUAL'!Q23</f>
        <v>-1999123.89</v>
      </c>
      <c r="R23" s="61">
        <f>'FLUXO PROINFA 2016 ANUAL'!R23</f>
        <v>-596140.31999999995</v>
      </c>
    </row>
    <row r="24" spans="1:18" s="77" customFormat="1" ht="18" customHeight="1" x14ac:dyDescent="0.2">
      <c r="B24" s="142" t="s">
        <v>14</v>
      </c>
      <c r="C24" s="71" t="s">
        <v>71</v>
      </c>
      <c r="D24" s="61">
        <f>'FLUXO PROINFA 2016 ANUAL'!D24</f>
        <v>-1555900.32</v>
      </c>
      <c r="E24" s="61">
        <f>'FLUXO PROINFA 2016 ANUAL'!E24</f>
        <v>-10495.93</v>
      </c>
      <c r="F24" s="61">
        <f>'FLUXO PROINFA 2016 ANUAL'!F24</f>
        <v>-1566396.25</v>
      </c>
      <c r="G24" s="61">
        <f>'FLUXO PROINFA 2016 ANUAL'!G24</f>
        <v>-580022.32999999996</v>
      </c>
      <c r="H24" s="61">
        <f>'FLUXO PROINFA 2016 ANUAL'!H24</f>
        <v>-516948.47</v>
      </c>
      <c r="I24" s="61">
        <f>'FLUXO PROINFA 2016 ANUAL'!I24</f>
        <v>-101671.31</v>
      </c>
      <c r="J24" s="61">
        <f>'FLUXO PROINFA 2016 ANUAL'!J24</f>
        <v>-53615.28</v>
      </c>
      <c r="K24" s="61">
        <f>'FLUXO PROINFA 2016 ANUAL'!K24</f>
        <v>-27767.86</v>
      </c>
      <c r="L24" s="61">
        <f>'FLUXO PROINFA 2016 ANUAL'!L24</f>
        <v>0</v>
      </c>
      <c r="M24" s="61">
        <f>'FLUXO PROINFA 2016 ANUAL'!M24</f>
        <v>-150370.51</v>
      </c>
      <c r="N24" s="61">
        <f>'FLUXO PROINFA 2016 ANUAL'!N24</f>
        <v>-125504.56</v>
      </c>
      <c r="O24" s="61">
        <f>'FLUXO PROINFA 2016 ANUAL'!O24</f>
        <v>-10495.93</v>
      </c>
      <c r="P24" s="61">
        <f>'FLUXO PROINFA 2016 ANUAL'!P24</f>
        <v>0</v>
      </c>
      <c r="Q24" s="61">
        <f>'FLUXO PROINFA 2016 ANUAL'!Q24</f>
        <v>0</v>
      </c>
      <c r="R24" s="61">
        <f>'FLUXO PROINFA 2016 ANUAL'!R24</f>
        <v>0</v>
      </c>
    </row>
    <row r="25" spans="1:18" s="9" customFormat="1" ht="18" customHeight="1" x14ac:dyDescent="0.2">
      <c r="B25" s="142" t="s">
        <v>15</v>
      </c>
      <c r="C25" s="71" t="s">
        <v>65</v>
      </c>
      <c r="D25" s="61">
        <f>'FLUXO PROINFA 2016 ANUAL'!D25</f>
        <v>0</v>
      </c>
      <c r="E25" s="61">
        <f>'FLUXO PROINFA 2016 ANUAL'!E25</f>
        <v>0</v>
      </c>
      <c r="F25" s="61">
        <f>'FLUXO PROINFA 2016 ANUAL'!F25</f>
        <v>0</v>
      </c>
      <c r="G25" s="61">
        <f>'FLUXO PROINFA 2016 ANUAL'!G25</f>
        <v>0</v>
      </c>
      <c r="H25" s="61">
        <f>'FLUXO PROINFA 2016 ANUAL'!H25</f>
        <v>0</v>
      </c>
      <c r="I25" s="61">
        <f>'FLUXO PROINFA 2016 ANUAL'!I25</f>
        <v>0</v>
      </c>
      <c r="J25" s="61">
        <f>'FLUXO PROINFA 2016 ANUAL'!J25</f>
        <v>0</v>
      </c>
      <c r="K25" s="61">
        <f>'FLUXO PROINFA 2016 ANUAL'!K25</f>
        <v>0</v>
      </c>
      <c r="L25" s="61">
        <f>'FLUXO PROINFA 2016 ANUAL'!L25</f>
        <v>0</v>
      </c>
      <c r="M25" s="63">
        <f>'FLUXO PROINFA 2016 ANUAL'!M25</f>
        <v>0</v>
      </c>
      <c r="N25" s="61">
        <f>'FLUXO PROINFA 2016 ANUAL'!N25</f>
        <v>0</v>
      </c>
      <c r="O25" s="61">
        <f>'FLUXO PROINFA 2016 ANUAL'!O25</f>
        <v>0</v>
      </c>
      <c r="P25" s="61">
        <f>'FLUXO PROINFA 2016 ANUAL'!P25</f>
        <v>0</v>
      </c>
      <c r="Q25" s="61">
        <f>'FLUXO PROINFA 2016 ANUAL'!Q25</f>
        <v>0</v>
      </c>
      <c r="R25" s="61">
        <f>'FLUXO PROINFA 2016 ANUAL'!R25</f>
        <v>0</v>
      </c>
    </row>
    <row r="26" spans="1:18" s="9" customFormat="1" ht="18" customHeight="1" x14ac:dyDescent="0.2">
      <c r="B26" s="142" t="s">
        <v>4</v>
      </c>
      <c r="C26" s="71" t="s">
        <v>66</v>
      </c>
      <c r="D26" s="61">
        <f>'FLUXO PROINFA 2016 ANUAL'!D26</f>
        <v>0</v>
      </c>
      <c r="E26" s="61">
        <f>'FLUXO PROINFA 2016 ANUAL'!E26</f>
        <v>0</v>
      </c>
      <c r="F26" s="61">
        <f>'FLUXO PROINFA 2016 ANUAL'!F26</f>
        <v>0</v>
      </c>
      <c r="G26" s="61">
        <f>'FLUXO PROINFA 2016 ANUAL'!G26</f>
        <v>0</v>
      </c>
      <c r="H26" s="61">
        <f>'FLUXO PROINFA 2016 ANUAL'!H26</f>
        <v>0</v>
      </c>
      <c r="I26" s="61">
        <f>'FLUXO PROINFA 2016 ANUAL'!I26</f>
        <v>0</v>
      </c>
      <c r="J26" s="61">
        <f>'FLUXO PROINFA 2016 ANUAL'!J26</f>
        <v>0</v>
      </c>
      <c r="K26" s="61">
        <f>'FLUXO PROINFA 2016 ANUAL'!K26</f>
        <v>0</v>
      </c>
      <c r="L26" s="61">
        <f>'FLUXO PROINFA 2016 ANUAL'!L26</f>
        <v>0</v>
      </c>
      <c r="M26" s="61">
        <f>'FLUXO PROINFA 2016 ANUAL'!M26</f>
        <v>0</v>
      </c>
      <c r="N26" s="61">
        <f>'FLUXO PROINFA 2016 ANUAL'!N26</f>
        <v>0</v>
      </c>
      <c r="O26" s="61">
        <f>'FLUXO PROINFA 2016 ANUAL'!O26</f>
        <v>0</v>
      </c>
      <c r="P26" s="61">
        <f>'FLUXO PROINFA 2016 ANUAL'!P26</f>
        <v>0</v>
      </c>
      <c r="Q26" s="61">
        <f>'FLUXO PROINFA 2016 ANUAL'!Q26</f>
        <v>0</v>
      </c>
      <c r="R26" s="61">
        <f>'FLUXO PROINFA 2016 ANUAL'!R26</f>
        <v>0</v>
      </c>
    </row>
    <row r="27" spans="1:18" s="9" customFormat="1" ht="18" customHeight="1" x14ac:dyDescent="0.2">
      <c r="B27" s="142" t="s">
        <v>16</v>
      </c>
      <c r="C27" s="71" t="s">
        <v>82</v>
      </c>
      <c r="D27" s="61">
        <f>'FLUXO PROINFA 2016 ANUAL'!D27</f>
        <v>0</v>
      </c>
      <c r="E27" s="61">
        <f>'FLUXO PROINFA 2016 ANUAL'!E27</f>
        <v>0</v>
      </c>
      <c r="F27" s="61">
        <f>'FLUXO PROINFA 2016 ANUAL'!F27</f>
        <v>0</v>
      </c>
      <c r="G27" s="61">
        <f>'FLUXO PROINFA 2016 ANUAL'!G27</f>
        <v>0</v>
      </c>
      <c r="H27" s="61">
        <f>'FLUXO PROINFA 2016 ANUAL'!H27</f>
        <v>0</v>
      </c>
      <c r="I27" s="61">
        <f>'FLUXO PROINFA 2016 ANUAL'!I27</f>
        <v>0</v>
      </c>
      <c r="J27" s="61">
        <f>'FLUXO PROINFA 2016 ANUAL'!J27</f>
        <v>0</v>
      </c>
      <c r="K27" s="61">
        <f>'FLUXO PROINFA 2016 ANUAL'!K27</f>
        <v>0</v>
      </c>
      <c r="L27" s="61">
        <f>'FLUXO PROINFA 2016 ANUAL'!L27</f>
        <v>0</v>
      </c>
      <c r="M27" s="61">
        <f>'FLUXO PROINFA 2016 ANUAL'!M27</f>
        <v>0</v>
      </c>
      <c r="N27" s="61">
        <f>'FLUXO PROINFA 2016 ANUAL'!N27</f>
        <v>0</v>
      </c>
      <c r="O27" s="61">
        <f>'FLUXO PROINFA 2016 ANUAL'!O27</f>
        <v>0</v>
      </c>
      <c r="P27" s="61">
        <f>'FLUXO PROINFA 2016 ANUAL'!P27</f>
        <v>0</v>
      </c>
      <c r="Q27" s="61">
        <f>'FLUXO PROINFA 2016 ANUAL'!Q27</f>
        <v>0</v>
      </c>
      <c r="R27" s="61">
        <f>'FLUXO PROINFA 2016 ANUAL'!R27</f>
        <v>0</v>
      </c>
    </row>
    <row r="28" spans="1:18" s="77" customFormat="1" ht="18" customHeight="1" x14ac:dyDescent="0.2">
      <c r="B28" s="180" t="s">
        <v>17</v>
      </c>
      <c r="C28" s="108" t="s">
        <v>106</v>
      </c>
      <c r="D28" s="61">
        <f>'FLUXO PROINFA 2016 ANUAL'!D28</f>
        <v>115233120.22</v>
      </c>
      <c r="E28" s="61">
        <f>'FLUXO PROINFA 2016 ANUAL'!E28</f>
        <v>11162462.529999999</v>
      </c>
      <c r="F28" s="61">
        <f>'FLUXO PROINFA 2016 ANUAL'!F28</f>
        <v>126395582.75</v>
      </c>
      <c r="G28" s="61">
        <f>'FLUXO PROINFA 2016 ANUAL'!G28</f>
        <v>11930.65</v>
      </c>
      <c r="H28" s="61">
        <f>'FLUXO PROINFA 2016 ANUAL'!H28</f>
        <v>0</v>
      </c>
      <c r="I28" s="61">
        <f>'FLUXO PROINFA 2016 ANUAL'!I28</f>
        <v>0</v>
      </c>
      <c r="J28" s="61">
        <f>'FLUXO PROINFA 2016 ANUAL'!J28</f>
        <v>7507194.0999999996</v>
      </c>
      <c r="K28" s="61">
        <f>'FLUXO PROINFA 2016 ANUAL'!K28</f>
        <v>0</v>
      </c>
      <c r="L28" s="61">
        <f>'FLUXO PROINFA 2016 ANUAL'!L28</f>
        <v>105043837.36</v>
      </c>
      <c r="M28" s="61">
        <f>'FLUXO PROINFA 2016 ANUAL'!M28</f>
        <v>2670158.11</v>
      </c>
      <c r="N28" s="61">
        <f>'FLUXO PROINFA 2016 ANUAL'!N28</f>
        <v>0</v>
      </c>
      <c r="O28" s="61">
        <f>'FLUXO PROINFA 2016 ANUAL'!O28</f>
        <v>3925058.4</v>
      </c>
      <c r="P28" s="61">
        <f>'FLUXO PROINFA 2016 ANUAL'!P28</f>
        <v>7237404.1299999999</v>
      </c>
      <c r="Q28" s="61">
        <f>'FLUXO PROINFA 2016 ANUAL'!Q28</f>
        <v>0</v>
      </c>
      <c r="R28" s="61">
        <f>'FLUXO PROINFA 2016 ANUAL'!R28</f>
        <v>0</v>
      </c>
    </row>
    <row r="29" spans="1:18" s="77" customFormat="1" ht="18" customHeight="1" x14ac:dyDescent="0.2">
      <c r="B29" s="181"/>
      <c r="C29" s="108" t="s">
        <v>107</v>
      </c>
      <c r="D29" s="61">
        <f>'FLUXO PROINFA 2016 ANUAL'!D29</f>
        <v>-5219006.2299999995</v>
      </c>
      <c r="E29" s="61">
        <f>'FLUXO PROINFA 2016 ANUAL'!E29</f>
        <v>-12879082</v>
      </c>
      <c r="F29" s="61">
        <f>'FLUXO PROINFA 2016 ANUAL'!F29</f>
        <v>-18098088.23</v>
      </c>
      <c r="G29" s="61">
        <f>'FLUXO PROINFA 2016 ANUAL'!G29</f>
        <v>-1964184.11</v>
      </c>
      <c r="H29" s="61">
        <f>'FLUXO PROINFA 2016 ANUAL'!H29</f>
        <v>0</v>
      </c>
      <c r="I29" s="61">
        <f>'FLUXO PROINFA 2016 ANUAL'!I29</f>
        <v>-2093060.49</v>
      </c>
      <c r="J29" s="61">
        <f>'FLUXO PROINFA 2016 ANUAL'!J29</f>
        <v>0</v>
      </c>
      <c r="K29" s="61">
        <f>'FLUXO PROINFA 2016 ANUAL'!K29</f>
        <v>-222922.95</v>
      </c>
      <c r="L29" s="61">
        <f>'FLUXO PROINFA 2016 ANUAL'!L29</f>
        <v>0</v>
      </c>
      <c r="M29" s="61">
        <f>'FLUXO PROINFA 2016 ANUAL'!M29</f>
        <v>0</v>
      </c>
      <c r="N29" s="61">
        <f>'FLUXO PROINFA 2016 ANUAL'!N29</f>
        <v>-938838.68</v>
      </c>
      <c r="O29" s="61">
        <f>'FLUXO PROINFA 2016 ANUAL'!O29</f>
        <v>0</v>
      </c>
      <c r="P29" s="61">
        <f>'FLUXO PROINFA 2016 ANUAL'!P29</f>
        <v>0</v>
      </c>
      <c r="Q29" s="61">
        <f>'FLUXO PROINFA 2016 ANUAL'!Q29</f>
        <v>-3736554.07</v>
      </c>
      <c r="R29" s="61">
        <f>'FLUXO PROINFA 2016 ANUAL'!R29</f>
        <v>-9142527.9299999997</v>
      </c>
    </row>
    <row r="30" spans="1:18" s="9" customFormat="1" ht="18" customHeight="1" x14ac:dyDescent="0.2">
      <c r="B30" s="161" t="s">
        <v>5</v>
      </c>
      <c r="C30" s="73" t="s">
        <v>22</v>
      </c>
      <c r="D30" s="61">
        <f>'FLUXO PROINFA 2016 ANUAL'!D30</f>
        <v>-2041476289.75</v>
      </c>
      <c r="E30" s="61">
        <f>'FLUXO PROINFA 2016 ANUAL'!E30</f>
        <v>-1106915831.55</v>
      </c>
      <c r="F30" s="61">
        <f>'FLUXO PROINFA 2016 ANUAL'!F30</f>
        <v>-3148392121.3000002</v>
      </c>
      <c r="G30" s="61">
        <f>'FLUXO PROINFA 2016 ANUAL'!G30</f>
        <v>-247941467.49000001</v>
      </c>
      <c r="H30" s="61">
        <f>'FLUXO PROINFA 2016 ANUAL'!H30</f>
        <v>-231171709.78</v>
      </c>
      <c r="I30" s="61">
        <f>'FLUXO PROINFA 2016 ANUAL'!I30</f>
        <v>-257827052.75</v>
      </c>
      <c r="J30" s="61">
        <f>'FLUXO PROINFA 2016 ANUAL'!J30</f>
        <v>-248487806.84999999</v>
      </c>
      <c r="K30" s="61">
        <f>'FLUXO PROINFA 2016 ANUAL'!K30</f>
        <v>-249000401.44999999</v>
      </c>
      <c r="L30" s="61">
        <f>'FLUXO PROINFA 2016 ANUAL'!L30</f>
        <v>-266811922.01000002</v>
      </c>
      <c r="M30" s="61">
        <f>'FLUXO PROINFA 2016 ANUAL'!M30</f>
        <v>-269548393.31</v>
      </c>
      <c r="N30" s="61">
        <f>'FLUXO PROINFA 2016 ANUAL'!N30</f>
        <v>-270687536.11000001</v>
      </c>
      <c r="O30" s="61">
        <f>'FLUXO PROINFA 2016 ANUAL'!O30</f>
        <v>-270945767.71999997</v>
      </c>
      <c r="P30" s="61">
        <f>'FLUXO PROINFA 2016 ANUAL'!P30</f>
        <v>-270930170.69999999</v>
      </c>
      <c r="Q30" s="61">
        <f>'FLUXO PROINFA 2016 ANUAL'!Q30</f>
        <v>-293533093.54999995</v>
      </c>
      <c r="R30" s="61">
        <f>'FLUXO PROINFA 2016 ANUAL'!R30</f>
        <v>-271506799.57999998</v>
      </c>
    </row>
    <row r="31" spans="1:18" s="9" customFormat="1" ht="18" customHeight="1" x14ac:dyDescent="0.2">
      <c r="B31" s="175"/>
      <c r="C31" s="70" t="s">
        <v>25</v>
      </c>
      <c r="D31" s="61">
        <f>'FLUXO PROINFA 2016 ANUAL'!D31</f>
        <v>-133302338.47000003</v>
      </c>
      <c r="E31" s="61">
        <f>'FLUXO PROINFA 2016 ANUAL'!E31</f>
        <v>-71116115.840000004</v>
      </c>
      <c r="F31" s="61">
        <f>'FLUXO PROINFA 2016 ANUAL'!F31</f>
        <v>-204418454.31000003</v>
      </c>
      <c r="G31" s="64">
        <f>'FLUXO PROINFA 2016 ANUAL'!G31</f>
        <v>-17543521.969999999</v>
      </c>
      <c r="H31" s="64">
        <f>'FLUXO PROINFA 2016 ANUAL'!H31</f>
        <v>-14901761.560000001</v>
      </c>
      <c r="I31" s="64">
        <f>'FLUXO PROINFA 2016 ANUAL'!I31</f>
        <v>-15559088.26</v>
      </c>
      <c r="J31" s="64">
        <f>'FLUXO PROINFA 2016 ANUAL'!J31</f>
        <v>-16001457.220000001</v>
      </c>
      <c r="K31" s="64">
        <f>'FLUXO PROINFA 2016 ANUAL'!K31</f>
        <v>-16001457.220000001</v>
      </c>
      <c r="L31" s="64">
        <f>'FLUXO PROINFA 2016 ANUAL'!L31</f>
        <v>-17736994.32</v>
      </c>
      <c r="M31" s="64">
        <f>'FLUXO PROINFA 2016 ANUAL'!M31</f>
        <v>-17779028.960000001</v>
      </c>
      <c r="N31" s="64">
        <f>'FLUXO PROINFA 2016 ANUAL'!N31</f>
        <v>-17779028.960000001</v>
      </c>
      <c r="O31" s="64">
        <f>'FLUXO PROINFA 2016 ANUAL'!O31</f>
        <v>-17779028.960000001</v>
      </c>
      <c r="P31" s="64">
        <f>'FLUXO PROINFA 2016 ANUAL'!P31</f>
        <v>-17779028.960000001</v>
      </c>
      <c r="Q31" s="64">
        <f>'FLUXO PROINFA 2016 ANUAL'!Q31</f>
        <v>-17779028.960000001</v>
      </c>
      <c r="R31" s="64">
        <f>'FLUXO PROINFA 2016 ANUAL'!R31</f>
        <v>-17779028.960000001</v>
      </c>
    </row>
    <row r="32" spans="1:18" s="9" customFormat="1" ht="18" customHeight="1" x14ac:dyDescent="0.2">
      <c r="B32" s="175"/>
      <c r="C32" s="70" t="s">
        <v>111</v>
      </c>
      <c r="D32" s="61">
        <f>'FLUXO PROINFA 2016 ANUAL'!D32</f>
        <v>-865519730.36000001</v>
      </c>
      <c r="E32" s="61">
        <f>'FLUXO PROINFA 2016 ANUAL'!E32</f>
        <v>-462302717.39999998</v>
      </c>
      <c r="F32" s="61">
        <f>'FLUXO PROINFA 2016 ANUAL'!F32</f>
        <v>-1327822447.76</v>
      </c>
      <c r="G32" s="64">
        <f>'FLUXO PROINFA 2016 ANUAL'!G32</f>
        <v>-100670454.98</v>
      </c>
      <c r="H32" s="64">
        <f>'FLUXO PROINFA 2016 ANUAL'!H32</f>
        <v>-101255927.27</v>
      </c>
      <c r="I32" s="64">
        <f>'FLUXO PROINFA 2016 ANUAL'!I32</f>
        <v>-106359489.83</v>
      </c>
      <c r="J32" s="64">
        <f>'FLUXO PROINFA 2016 ANUAL'!J32</f>
        <v>-105640172.09999999</v>
      </c>
      <c r="K32" s="64">
        <f>'FLUXO PROINFA 2016 ANUAL'!K32</f>
        <v>-105626131.64</v>
      </c>
      <c r="L32" s="64">
        <f>'FLUXO PROINFA 2016 ANUAL'!L32</f>
        <v>-114831792.86</v>
      </c>
      <c r="M32" s="64">
        <f>'FLUXO PROINFA 2016 ANUAL'!M32</f>
        <v>-115567880.84</v>
      </c>
      <c r="N32" s="64">
        <f>'FLUXO PROINFA 2016 ANUAL'!N32</f>
        <v>-115567880.84</v>
      </c>
      <c r="O32" s="64">
        <f>'FLUXO PROINFA 2016 ANUAL'!O32</f>
        <v>-115583477.84999999</v>
      </c>
      <c r="P32" s="64">
        <f>'FLUXO PROINFA 2016 ANUAL'!P32</f>
        <v>-115567880.84999999</v>
      </c>
      <c r="Q32" s="64">
        <f>'FLUXO PROINFA 2016 ANUAL'!Q32</f>
        <v>-115583477.84999999</v>
      </c>
      <c r="R32" s="64">
        <f>'FLUXO PROINFA 2016 ANUAL'!R32</f>
        <v>-115567880.84999999</v>
      </c>
    </row>
    <row r="33" spans="2:19" s="9" customFormat="1" ht="18" customHeight="1" x14ac:dyDescent="0.2">
      <c r="B33" s="175"/>
      <c r="C33" s="70" t="s">
        <v>158</v>
      </c>
      <c r="D33" s="61">
        <f>'FLUXO PROINFA 2016 ANUAL'!D33</f>
        <v>0</v>
      </c>
      <c r="E33" s="61">
        <f>'FLUXO PROINFA 2016 ANUAL'!E33</f>
        <v>0</v>
      </c>
      <c r="F33" s="61">
        <f>'FLUXO PROINFA 2016 ANUAL'!F33</f>
        <v>0</v>
      </c>
      <c r="G33" s="64">
        <f>'FLUXO PROINFA 2016 ANUAL'!G33</f>
        <v>0</v>
      </c>
      <c r="H33" s="64">
        <f>'FLUXO PROINFA 2016 ANUAL'!H33</f>
        <v>0</v>
      </c>
      <c r="I33" s="64">
        <f>'FLUXO PROINFA 2016 ANUAL'!I33</f>
        <v>0</v>
      </c>
      <c r="J33" s="64">
        <f>'FLUXO PROINFA 2016 ANUAL'!J33</f>
        <v>0</v>
      </c>
      <c r="K33" s="64">
        <f>'FLUXO PROINFA 2016 ANUAL'!K33</f>
        <v>0</v>
      </c>
      <c r="L33" s="64">
        <f>'FLUXO PROINFA 2016 ANUAL'!L33</f>
        <v>0</v>
      </c>
      <c r="M33" s="64">
        <f>'FLUXO PROINFA 2016 ANUAL'!M33</f>
        <v>0</v>
      </c>
      <c r="N33" s="64">
        <f>'FLUXO PROINFA 2016 ANUAL'!N33</f>
        <v>0</v>
      </c>
      <c r="O33" s="64">
        <f>'FLUXO PROINFA 2016 ANUAL'!O33</f>
        <v>0</v>
      </c>
      <c r="P33" s="64">
        <f>'FLUXO PROINFA 2016 ANUAL'!P33</f>
        <v>0</v>
      </c>
      <c r="Q33" s="64">
        <f>'FLUXO PROINFA 2016 ANUAL'!Q33</f>
        <v>0</v>
      </c>
      <c r="R33" s="64">
        <f>'FLUXO PROINFA 2016 ANUAL'!R33</f>
        <v>0</v>
      </c>
    </row>
    <row r="34" spans="2:19" s="9" customFormat="1" ht="18" customHeight="1" x14ac:dyDescent="0.2">
      <c r="B34" s="175"/>
      <c r="C34" s="70" t="s">
        <v>112</v>
      </c>
      <c r="D34" s="61">
        <f>'FLUXO PROINFA 2016 ANUAL'!D34</f>
        <v>-129337614.00999999</v>
      </c>
      <c r="E34" s="61">
        <f>'FLUXO PROINFA 2016 ANUAL'!E34</f>
        <v>-66242977.640000001</v>
      </c>
      <c r="F34" s="61">
        <f>'FLUXO PROINFA 2016 ANUAL'!F34</f>
        <v>-195580591.64999998</v>
      </c>
      <c r="G34" s="64">
        <f>'FLUXO PROINFA 2016 ANUAL'!G34</f>
        <v>-17727482.449999999</v>
      </c>
      <c r="H34" s="64">
        <f>'FLUXO PROINFA 2016 ANUAL'!H34</f>
        <v>-15310225.689999999</v>
      </c>
      <c r="I34" s="64">
        <f>'FLUXO PROINFA 2016 ANUAL'!I34</f>
        <v>-15680744.470000001</v>
      </c>
      <c r="J34" s="64">
        <f>'FLUXO PROINFA 2016 ANUAL'!J34</f>
        <v>-15854156.15</v>
      </c>
      <c r="K34" s="64">
        <f>'FLUXO PROINFA 2016 ANUAL'!K34</f>
        <v>-15720950.67</v>
      </c>
      <c r="L34" s="64">
        <f>'FLUXO PROINFA 2016 ANUAL'!L34</f>
        <v>-16210880.18</v>
      </c>
      <c r="M34" s="64">
        <f>'FLUXO PROINFA 2016 ANUAL'!M34</f>
        <v>-16416587.199999999</v>
      </c>
      <c r="N34" s="64">
        <f>'FLUXO PROINFA 2016 ANUAL'!N34</f>
        <v>-16416587.199999999</v>
      </c>
      <c r="O34" s="64">
        <f>'FLUXO PROINFA 2016 ANUAL'!O34</f>
        <v>-16416587.199999999</v>
      </c>
      <c r="P34" s="64">
        <f>'FLUXO PROINFA 2016 ANUAL'!P34</f>
        <v>-16416587.18</v>
      </c>
      <c r="Q34" s="64">
        <f>'FLUXO PROINFA 2016 ANUAL'!Q34</f>
        <v>-16416587.199999999</v>
      </c>
      <c r="R34" s="64">
        <f>'FLUXO PROINFA 2016 ANUAL'!R34</f>
        <v>-16993216.059999999</v>
      </c>
    </row>
    <row r="35" spans="2:19" s="9" customFormat="1" ht="18" customHeight="1" x14ac:dyDescent="0.2">
      <c r="B35" s="162"/>
      <c r="C35" s="70" t="s">
        <v>113</v>
      </c>
      <c r="D35" s="61">
        <f>'FLUXO PROINFA 2016 ANUAL'!D35</f>
        <v>-913316606.90999997</v>
      </c>
      <c r="E35" s="61">
        <f>'FLUXO PROINFA 2016 ANUAL'!E35</f>
        <v>-507254020.66999996</v>
      </c>
      <c r="F35" s="61">
        <f>'FLUXO PROINFA 2016 ANUAL'!F35</f>
        <v>-1420570627.5799999</v>
      </c>
      <c r="G35" s="64">
        <f>'FLUXO PROINFA 2016 ANUAL'!G35</f>
        <v>-112000008.09</v>
      </c>
      <c r="H35" s="64">
        <f>'FLUXO PROINFA 2016 ANUAL'!H35</f>
        <v>-99703795.260000005</v>
      </c>
      <c r="I35" s="64">
        <f>'FLUXO PROINFA 2016 ANUAL'!I35</f>
        <v>-120227730.19</v>
      </c>
      <c r="J35" s="64">
        <f>'FLUXO PROINFA 2016 ANUAL'!J35</f>
        <v>-110992021.38</v>
      </c>
      <c r="K35" s="64">
        <f>'FLUXO PROINFA 2016 ANUAL'!K35</f>
        <v>-111651861.92</v>
      </c>
      <c r="L35" s="64">
        <f>'FLUXO PROINFA 2016 ANUAL'!L35</f>
        <v>-118032254.65000001</v>
      </c>
      <c r="M35" s="64">
        <f>'FLUXO PROINFA 2016 ANUAL'!M35</f>
        <v>-119784896.31</v>
      </c>
      <c r="N35" s="64">
        <f>'FLUXO PROINFA 2016 ANUAL'!N35</f>
        <v>-120924039.11</v>
      </c>
      <c r="O35" s="64">
        <f>'FLUXO PROINFA 2016 ANUAL'!O35</f>
        <v>-121166673.70999999</v>
      </c>
      <c r="P35" s="64">
        <f>'FLUXO PROINFA 2016 ANUAL'!P35</f>
        <v>-121166673.70999999</v>
      </c>
      <c r="Q35" s="64">
        <f>'FLUXO PROINFA 2016 ANUAL'!Q35</f>
        <v>-143753999.53999999</v>
      </c>
      <c r="R35" s="64">
        <f>'FLUXO PROINFA 2016 ANUAL'!R35</f>
        <v>-121166673.70999999</v>
      </c>
    </row>
    <row r="36" spans="2:19" s="9" customFormat="1" ht="18" customHeight="1" x14ac:dyDescent="0.2">
      <c r="B36" s="142" t="s">
        <v>6</v>
      </c>
      <c r="C36" s="71" t="s">
        <v>90</v>
      </c>
      <c r="D36" s="61">
        <f>'FLUXO PROINFA 2016 ANUAL'!D36</f>
        <v>163285</v>
      </c>
      <c r="E36" s="61">
        <f>'FLUXO PROINFA 2016 ANUAL'!E36</f>
        <v>11693.14</v>
      </c>
      <c r="F36" s="61">
        <f>'FLUXO PROINFA 2016 ANUAL'!F36</f>
        <v>174978.14</v>
      </c>
      <c r="G36" s="61">
        <f>'FLUXO PROINFA 2016 ANUAL'!G36</f>
        <v>25337.18</v>
      </c>
      <c r="H36" s="61">
        <f>'FLUXO PROINFA 2016 ANUAL'!H36</f>
        <v>115956.4</v>
      </c>
      <c r="I36" s="61">
        <f>'FLUXO PROINFA 2016 ANUAL'!I36</f>
        <v>21991.42</v>
      </c>
      <c r="J36" s="61">
        <f>'FLUXO PROINFA 2016 ANUAL'!J36</f>
        <v>0</v>
      </c>
      <c r="K36" s="61">
        <f>'FLUXO PROINFA 2016 ANUAL'!K36</f>
        <v>0</v>
      </c>
      <c r="L36" s="61">
        <f>'FLUXO PROINFA 2016 ANUAL'!L36</f>
        <v>0</v>
      </c>
      <c r="M36" s="61">
        <f>'FLUXO PROINFA 2016 ANUAL'!M36</f>
        <v>0</v>
      </c>
      <c r="N36" s="61">
        <f>'FLUXO PROINFA 2016 ANUAL'!N36</f>
        <v>0</v>
      </c>
      <c r="O36" s="61">
        <f>'FLUXO PROINFA 2016 ANUAL'!O36</f>
        <v>0</v>
      </c>
      <c r="P36" s="61">
        <f>'FLUXO PROINFA 2016 ANUAL'!P36</f>
        <v>0</v>
      </c>
      <c r="Q36" s="61">
        <f>'FLUXO PROINFA 2016 ANUAL'!Q36</f>
        <v>0</v>
      </c>
      <c r="R36" s="61">
        <f>'FLUXO PROINFA 2016 ANUAL'!R36</f>
        <v>11693.14</v>
      </c>
    </row>
    <row r="37" spans="2:19" s="9" customFormat="1" ht="18" customHeight="1" x14ac:dyDescent="0.2">
      <c r="B37" s="142" t="s">
        <v>29</v>
      </c>
      <c r="C37" s="71" t="s">
        <v>119</v>
      </c>
      <c r="D37" s="61">
        <f>'FLUXO PROINFA 2016 ANUAL'!D37</f>
        <v>-19138.650000000001</v>
      </c>
      <c r="E37" s="61">
        <f>'FLUXO PROINFA 2016 ANUAL'!E37</f>
        <v>-19138.650000000001</v>
      </c>
      <c r="F37" s="61">
        <f>'FLUXO PROINFA 2016 ANUAL'!F37</f>
        <v>-38277.300000000003</v>
      </c>
      <c r="G37" s="61">
        <f>'FLUXO PROINFA 2016 ANUAL'!G37</f>
        <v>0</v>
      </c>
      <c r="H37" s="61">
        <f>'FLUXO PROINFA 2016 ANUAL'!H37</f>
        <v>-12876.05</v>
      </c>
      <c r="I37" s="61">
        <f>'FLUXO PROINFA 2016 ANUAL'!I37</f>
        <v>-6262.6</v>
      </c>
      <c r="J37" s="61">
        <f>'FLUXO PROINFA 2016 ANUAL'!J37</f>
        <v>0</v>
      </c>
      <c r="K37" s="61">
        <f>'FLUXO PROINFA 2016 ANUAL'!K37</f>
        <v>0</v>
      </c>
      <c r="L37" s="61">
        <f>'FLUXO PROINFA 2016 ANUAL'!L37</f>
        <v>0</v>
      </c>
      <c r="M37" s="61">
        <f>'FLUXO PROINFA 2016 ANUAL'!M37</f>
        <v>0</v>
      </c>
      <c r="N37" s="61">
        <f>'FLUXO PROINFA 2016 ANUAL'!N37</f>
        <v>0</v>
      </c>
      <c r="O37" s="61">
        <f>'FLUXO PROINFA 2016 ANUAL'!O37</f>
        <v>0</v>
      </c>
      <c r="P37" s="61">
        <f>'FLUXO PROINFA 2016 ANUAL'!P37</f>
        <v>0</v>
      </c>
      <c r="Q37" s="61">
        <f>'FLUXO PROINFA 2016 ANUAL'!Q37</f>
        <v>0</v>
      </c>
      <c r="R37" s="61">
        <f>'FLUXO PROINFA 2016 ANUAL'!R37</f>
        <v>-19138.650000000001</v>
      </c>
    </row>
    <row r="38" spans="2:19" s="9" customFormat="1" ht="18" customHeight="1" x14ac:dyDescent="0.2">
      <c r="B38" s="142" t="s">
        <v>34</v>
      </c>
      <c r="C38" s="71" t="s">
        <v>120</v>
      </c>
      <c r="D38" s="61">
        <f>'FLUXO PROINFA 2016 ANUAL'!D38</f>
        <v>-78224.320000000007</v>
      </c>
      <c r="E38" s="61">
        <f>'FLUXO PROINFA 2016 ANUAL'!E38</f>
        <v>0</v>
      </c>
      <c r="F38" s="61">
        <f>'FLUXO PROINFA 2016 ANUAL'!F38</f>
        <v>-78224.320000000007</v>
      </c>
      <c r="G38" s="61">
        <f>'FLUXO PROINFA 2016 ANUAL'!G38</f>
        <v>0</v>
      </c>
      <c r="H38" s="61">
        <f>'FLUXO PROINFA 2016 ANUAL'!H38</f>
        <v>-57226.91</v>
      </c>
      <c r="I38" s="61">
        <f>'FLUXO PROINFA 2016 ANUAL'!I38</f>
        <v>-20997.41</v>
      </c>
      <c r="J38" s="61">
        <f>'FLUXO PROINFA 2016 ANUAL'!J38</f>
        <v>0</v>
      </c>
      <c r="K38" s="61">
        <f>'FLUXO PROINFA 2016 ANUAL'!K38</f>
        <v>0</v>
      </c>
      <c r="L38" s="61">
        <f>'FLUXO PROINFA 2016 ANUAL'!L38</f>
        <v>0</v>
      </c>
      <c r="M38" s="61">
        <f>'FLUXO PROINFA 2016 ANUAL'!M38</f>
        <v>0</v>
      </c>
      <c r="N38" s="61">
        <f>'FLUXO PROINFA 2016 ANUAL'!N38</f>
        <v>0</v>
      </c>
      <c r="O38" s="61">
        <f>'FLUXO PROINFA 2016 ANUAL'!O38</f>
        <v>0</v>
      </c>
      <c r="P38" s="61">
        <f>'FLUXO PROINFA 2016 ANUAL'!P38</f>
        <v>0</v>
      </c>
      <c r="Q38" s="61">
        <f>'FLUXO PROINFA 2016 ANUAL'!Q38</f>
        <v>0</v>
      </c>
      <c r="R38" s="61">
        <f>'FLUXO PROINFA 2016 ANUAL'!R38</f>
        <v>0</v>
      </c>
    </row>
    <row r="39" spans="2:19" s="8" customFormat="1" ht="18" customHeight="1" x14ac:dyDescent="0.2">
      <c r="B39" s="142" t="s">
        <v>36</v>
      </c>
      <c r="C39" s="71" t="s">
        <v>3</v>
      </c>
      <c r="D39" s="61">
        <f>'FLUXO PROINFA 2016 ANUAL'!D39</f>
        <v>-11958510.699999999</v>
      </c>
      <c r="E39" s="61">
        <f>'FLUXO PROINFA 2016 ANUAL'!E39</f>
        <v>358177.16000000015</v>
      </c>
      <c r="F39" s="61">
        <f>'FLUXO PROINFA 2016 ANUAL'!F39</f>
        <v>-11600333.539999999</v>
      </c>
      <c r="G39" s="61">
        <f>'FLUXO PROINFA 2016 ANUAL'!G39</f>
        <v>-1168613.31</v>
      </c>
      <c r="H39" s="61">
        <f>'FLUXO PROINFA 2016 ANUAL'!H39</f>
        <v>-1078160.99</v>
      </c>
      <c r="I39" s="61">
        <f>'FLUXO PROINFA 2016 ANUAL'!I39</f>
        <v>-1222359.5900000001</v>
      </c>
      <c r="J39" s="61">
        <f>'FLUXO PROINFA 2016 ANUAL'!J39</f>
        <v>-1179080.96</v>
      </c>
      <c r="K39" s="61">
        <f>'FLUXO PROINFA 2016 ANUAL'!K39</f>
        <v>-650419.52</v>
      </c>
      <c r="L39" s="61">
        <f>'FLUXO PROINFA 2016 ANUAL'!L39</f>
        <v>-3532050.9</v>
      </c>
      <c r="M39" s="61">
        <f>'FLUXO PROINFA 2016 ANUAL'!M39</f>
        <v>-659237.28</v>
      </c>
      <c r="N39" s="61">
        <f>'FLUXO PROINFA 2016 ANUAL'!N39</f>
        <v>-2468588.15</v>
      </c>
      <c r="O39" s="61">
        <f>'FLUXO PROINFA 2016 ANUAL'!O39</f>
        <v>-2395936.12</v>
      </c>
      <c r="P39" s="61">
        <f>'FLUXO PROINFA 2016 ANUAL'!P39</f>
        <v>-811629.26</v>
      </c>
      <c r="Q39" s="61">
        <f>'FLUXO PROINFA 2016 ANUAL'!Q39</f>
        <v>-605585.59</v>
      </c>
      <c r="R39" s="61">
        <f>'FLUXO PROINFA 2016 ANUAL'!R39</f>
        <v>4171328.13</v>
      </c>
    </row>
    <row r="40" spans="2:19" s="8" customFormat="1" ht="18" customHeight="1" x14ac:dyDescent="0.2">
      <c r="B40" s="142" t="s">
        <v>59</v>
      </c>
      <c r="C40" s="71" t="s">
        <v>2</v>
      </c>
      <c r="D40" s="61">
        <f>'FLUXO PROINFA 2016 ANUAL'!D40</f>
        <v>-55808249.390000001</v>
      </c>
      <c r="E40" s="61">
        <f>'FLUXO PROINFA 2016 ANUAL'!E40</f>
        <v>1127182.2600000016</v>
      </c>
      <c r="F40" s="61">
        <f>'FLUXO PROINFA 2016 ANUAL'!F40</f>
        <v>-54681067.129999995</v>
      </c>
      <c r="G40" s="61">
        <f>'FLUXO PROINFA 2016 ANUAL'!G40</f>
        <v>-5466226.5599999996</v>
      </c>
      <c r="H40" s="61">
        <f>'FLUXO PROINFA 2016 ANUAL'!H40</f>
        <v>-5038275.13</v>
      </c>
      <c r="I40" s="61">
        <f>'FLUXO PROINFA 2016 ANUAL'!I40</f>
        <v>-5710249.6900000004</v>
      </c>
      <c r="J40" s="61">
        <f>'FLUXO PROINFA 2016 ANUAL'!J40</f>
        <v>-5507520.0599999996</v>
      </c>
      <c r="K40" s="61">
        <f>'FLUXO PROINFA 2016 ANUAL'!K40</f>
        <v>-3075458.12</v>
      </c>
      <c r="L40" s="61">
        <f>'FLUXO PROINFA 2016 ANUAL'!L40</f>
        <v>-16357972.9</v>
      </c>
      <c r="M40" s="61">
        <f>'FLUXO PROINFA 2016 ANUAL'!M40</f>
        <v>-3128995.24</v>
      </c>
      <c r="N40" s="61">
        <f>'FLUXO PROINFA 2016 ANUAL'!N40</f>
        <v>-11523551.689999999</v>
      </c>
      <c r="O40" s="61">
        <f>'FLUXO PROINFA 2016 ANUAL'!O40</f>
        <v>-11165249.17</v>
      </c>
      <c r="P40" s="61">
        <f>'FLUXO PROINFA 2016 ANUAL'!P40</f>
        <v>-3854692.19</v>
      </c>
      <c r="Q40" s="61">
        <f>'FLUXO PROINFA 2016 ANUAL'!Q40</f>
        <v>-2920800.51</v>
      </c>
      <c r="R40" s="61">
        <f>'FLUXO PROINFA 2016 ANUAL'!R40</f>
        <v>19067924.129999999</v>
      </c>
    </row>
    <row r="41" spans="2:19" s="8" customFormat="1" ht="18" customHeight="1" x14ac:dyDescent="0.2">
      <c r="B41" s="142" t="s">
        <v>60</v>
      </c>
      <c r="C41" s="71" t="s">
        <v>23</v>
      </c>
      <c r="D41" s="61">
        <f>'FLUXO PROINFA 2016 ANUAL'!D41</f>
        <v>-746964.82</v>
      </c>
      <c r="E41" s="61">
        <f>'FLUXO PROINFA 2016 ANUAL'!E41</f>
        <v>-377838.3</v>
      </c>
      <c r="F41" s="61">
        <f>'FLUXO PROINFA 2016 ANUAL'!F41</f>
        <v>-1124803.1199999999</v>
      </c>
      <c r="G41" s="61">
        <f>'FLUXO PROINFA 2016 ANUAL'!G41</f>
        <v>-94849.4</v>
      </c>
      <c r="H41" s="61">
        <f>'FLUXO PROINFA 2016 ANUAL'!H41</f>
        <v>-94854.22</v>
      </c>
      <c r="I41" s="61">
        <f>'FLUXO PROINFA 2016 ANUAL'!I41</f>
        <v>-94080.7</v>
      </c>
      <c r="J41" s="61">
        <f>'FLUXO PROINFA 2016 ANUAL'!J41</f>
        <v>-94096.59</v>
      </c>
      <c r="K41" s="61">
        <f>'FLUXO PROINFA 2016 ANUAL'!K41</f>
        <v>-94453.23</v>
      </c>
      <c r="L41" s="61">
        <f>'FLUXO PROINFA 2016 ANUAL'!L41</f>
        <v>-93943.84</v>
      </c>
      <c r="M41" s="61">
        <f>'FLUXO PROINFA 2016 ANUAL'!M41</f>
        <v>-91308.61</v>
      </c>
      <c r="N41" s="61">
        <f>'FLUXO PROINFA 2016 ANUAL'!N41</f>
        <v>-89378.23</v>
      </c>
      <c r="O41" s="61">
        <f>'FLUXO PROINFA 2016 ANUAL'!O41</f>
        <v>-88970.18</v>
      </c>
      <c r="P41" s="61">
        <f>'FLUXO PROINFA 2016 ANUAL'!P41</f>
        <v>-112329.3</v>
      </c>
      <c r="Q41" s="61">
        <f>'FLUXO PROINFA 2016 ANUAL'!Q41</f>
        <v>-87932.43</v>
      </c>
      <c r="R41" s="61">
        <f>'FLUXO PROINFA 2016 ANUAL'!R41</f>
        <v>-88606.39</v>
      </c>
    </row>
    <row r="42" spans="2:19" s="8" customFormat="1" ht="15.75" x14ac:dyDescent="0.2">
      <c r="B42" s="142" t="s">
        <v>61</v>
      </c>
      <c r="C42" s="71" t="s">
        <v>18</v>
      </c>
      <c r="D42" s="61">
        <f>'FLUXO PROINFA 2016 ANUAL'!D42</f>
        <v>-10768263.039999999</v>
      </c>
      <c r="E42" s="61">
        <f>'FLUXO PROINFA 2016 ANUAL'!E42</f>
        <v>-5384131.5199999996</v>
      </c>
      <c r="F42" s="61">
        <f>'FLUXO PROINFA 2016 ANUAL'!F42</f>
        <v>-16152394.559999999</v>
      </c>
      <c r="G42" s="61">
        <f>'FLUXO PROINFA 2016 ANUAL'!G42</f>
        <v>-1346032.88</v>
      </c>
      <c r="H42" s="61">
        <f>'FLUXO PROINFA 2016 ANUAL'!H42</f>
        <v>-1346032.88</v>
      </c>
      <c r="I42" s="61">
        <f>'FLUXO PROINFA 2016 ANUAL'!I42</f>
        <v>-1346032.88</v>
      </c>
      <c r="J42" s="61">
        <f>'FLUXO PROINFA 2016 ANUAL'!J42</f>
        <v>-1346032.88</v>
      </c>
      <c r="K42" s="61">
        <f>'FLUXO PROINFA 2016 ANUAL'!K42</f>
        <v>-1346032.88</v>
      </c>
      <c r="L42" s="61">
        <f>'FLUXO PROINFA 2016 ANUAL'!L42</f>
        <v>-1346032.88</v>
      </c>
      <c r="M42" s="61">
        <f>'FLUXO PROINFA 2016 ANUAL'!M42</f>
        <v>-1346032.88</v>
      </c>
      <c r="N42" s="61">
        <f>'FLUXO PROINFA 2016 ANUAL'!N42</f>
        <v>-1346032.88</v>
      </c>
      <c r="O42" s="61">
        <f>'FLUXO PROINFA 2016 ANUAL'!O42</f>
        <v>-1346032.88</v>
      </c>
      <c r="P42" s="61">
        <f>'FLUXO PROINFA 2016 ANUAL'!P42</f>
        <v>-1346032.88</v>
      </c>
      <c r="Q42" s="61">
        <f>'FLUXO PROINFA 2016 ANUAL'!Q42</f>
        <v>-1346032.88</v>
      </c>
      <c r="R42" s="61">
        <f>'FLUXO PROINFA 2016 ANUAL'!R42</f>
        <v>-1346032.88</v>
      </c>
    </row>
    <row r="43" spans="2:19" s="8" customFormat="1" ht="18" customHeight="1" x14ac:dyDescent="0.2">
      <c r="B43" s="142" t="s">
        <v>62</v>
      </c>
      <c r="C43" s="71" t="s">
        <v>88</v>
      </c>
      <c r="D43" s="61">
        <f>'FLUXO PROINFA 2016 ANUAL'!D43</f>
        <v>0</v>
      </c>
      <c r="E43" s="61">
        <f>'FLUXO PROINFA 2016 ANUAL'!E43</f>
        <v>0</v>
      </c>
      <c r="F43" s="61">
        <f>'FLUXO PROINFA 2016 ANUAL'!F43</f>
        <v>0</v>
      </c>
      <c r="G43" s="61">
        <f>'FLUXO PROINFA 2016 ANUAL'!G43</f>
        <v>0</v>
      </c>
      <c r="H43" s="61">
        <f>'FLUXO PROINFA 2016 ANUAL'!H43</f>
        <v>0</v>
      </c>
      <c r="I43" s="61">
        <f>'FLUXO PROINFA 2016 ANUAL'!I43</f>
        <v>0</v>
      </c>
      <c r="J43" s="61">
        <f>'FLUXO PROINFA 2016 ANUAL'!J43</f>
        <v>0</v>
      </c>
      <c r="K43" s="61">
        <f>'FLUXO PROINFA 2016 ANUAL'!K43</f>
        <v>0</v>
      </c>
      <c r="L43" s="61">
        <f>'FLUXO PROINFA 2016 ANUAL'!L43</f>
        <v>0</v>
      </c>
      <c r="M43" s="61">
        <f>'FLUXO PROINFA 2016 ANUAL'!M43</f>
        <v>0</v>
      </c>
      <c r="N43" s="61">
        <f>'FLUXO PROINFA 2016 ANUAL'!N43</f>
        <v>0</v>
      </c>
      <c r="O43" s="61">
        <f>'FLUXO PROINFA 2016 ANUAL'!O43</f>
        <v>0</v>
      </c>
      <c r="P43" s="61">
        <f>'FLUXO PROINFA 2016 ANUAL'!P43</f>
        <v>0</v>
      </c>
      <c r="Q43" s="61">
        <f>'FLUXO PROINFA 2016 ANUAL'!Q43</f>
        <v>0</v>
      </c>
      <c r="R43" s="61">
        <f>'FLUXO PROINFA 2016 ANUAL'!R43</f>
        <v>0</v>
      </c>
    </row>
    <row r="44" spans="2:19" s="8" customFormat="1" ht="18" customHeight="1" x14ac:dyDescent="0.2">
      <c r="B44" s="142" t="s">
        <v>63</v>
      </c>
      <c r="C44" s="71" t="s">
        <v>69</v>
      </c>
      <c r="D44" s="61">
        <f>'FLUXO PROINFA 2016 ANUAL'!D44</f>
        <v>0</v>
      </c>
      <c r="E44" s="61">
        <f>'FLUXO PROINFA 2016 ANUAL'!E44</f>
        <v>0</v>
      </c>
      <c r="F44" s="61">
        <f>'FLUXO PROINFA 2016 ANUAL'!F44</f>
        <v>0</v>
      </c>
      <c r="G44" s="61">
        <f>'FLUXO PROINFA 2016 ANUAL'!G44</f>
        <v>0</v>
      </c>
      <c r="H44" s="61">
        <f>'FLUXO PROINFA 2016 ANUAL'!H44</f>
        <v>0</v>
      </c>
      <c r="I44" s="61">
        <f>'FLUXO PROINFA 2016 ANUAL'!I44</f>
        <v>0</v>
      </c>
      <c r="J44" s="61">
        <f>'FLUXO PROINFA 2016 ANUAL'!J44</f>
        <v>0</v>
      </c>
      <c r="K44" s="61">
        <f>'FLUXO PROINFA 2016 ANUAL'!K44</f>
        <v>0</v>
      </c>
      <c r="L44" s="61">
        <f>'FLUXO PROINFA 2016 ANUAL'!L44</f>
        <v>0</v>
      </c>
      <c r="M44" s="61">
        <f>'FLUXO PROINFA 2016 ANUAL'!M44</f>
        <v>0</v>
      </c>
      <c r="N44" s="61">
        <f>'FLUXO PROINFA 2016 ANUAL'!N44</f>
        <v>0</v>
      </c>
      <c r="O44" s="61">
        <f>'FLUXO PROINFA 2016 ANUAL'!O44</f>
        <v>0</v>
      </c>
      <c r="P44" s="61">
        <f>'FLUXO PROINFA 2016 ANUAL'!P44</f>
        <v>0</v>
      </c>
      <c r="Q44" s="61">
        <f>'FLUXO PROINFA 2016 ANUAL'!Q44</f>
        <v>0</v>
      </c>
      <c r="R44" s="61">
        <f>'FLUXO PROINFA 2016 ANUAL'!R44</f>
        <v>0</v>
      </c>
    </row>
    <row r="45" spans="2:19" s="8" customFormat="1" ht="18" customHeight="1" x14ac:dyDescent="0.2">
      <c r="B45" s="142" t="s">
        <v>64</v>
      </c>
      <c r="C45" s="71" t="s">
        <v>91</v>
      </c>
      <c r="D45" s="61">
        <f>'FLUXO PROINFA 2016 ANUAL'!D45</f>
        <v>0</v>
      </c>
      <c r="E45" s="61">
        <f>'FLUXO PROINFA 2016 ANUAL'!E45</f>
        <v>0</v>
      </c>
      <c r="F45" s="61">
        <f>'FLUXO PROINFA 2016 ANUAL'!F45</f>
        <v>0</v>
      </c>
      <c r="G45" s="61">
        <f>'FLUXO PROINFA 2016 ANUAL'!G45</f>
        <v>0</v>
      </c>
      <c r="H45" s="61">
        <f>'FLUXO PROINFA 2016 ANUAL'!H45</f>
        <v>0</v>
      </c>
      <c r="I45" s="61">
        <f>'FLUXO PROINFA 2016 ANUAL'!I45</f>
        <v>0</v>
      </c>
      <c r="J45" s="61">
        <f>'FLUXO PROINFA 2016 ANUAL'!J45</f>
        <v>0</v>
      </c>
      <c r="K45" s="61">
        <f>'FLUXO PROINFA 2016 ANUAL'!K45</f>
        <v>0</v>
      </c>
      <c r="L45" s="61">
        <f>'FLUXO PROINFA 2016 ANUAL'!L45</f>
        <v>0</v>
      </c>
      <c r="M45" s="61">
        <f>'FLUXO PROINFA 2016 ANUAL'!M45</f>
        <v>0</v>
      </c>
      <c r="N45" s="61">
        <f>'FLUXO PROINFA 2016 ANUAL'!N45</f>
        <v>0</v>
      </c>
      <c r="O45" s="61">
        <f>'FLUXO PROINFA 2016 ANUAL'!O45</f>
        <v>0</v>
      </c>
      <c r="P45" s="61">
        <f>'FLUXO PROINFA 2016 ANUAL'!P45</f>
        <v>0</v>
      </c>
      <c r="Q45" s="61">
        <f>'FLUXO PROINFA 2016 ANUAL'!Q45</f>
        <v>0</v>
      </c>
      <c r="R45" s="61">
        <f>'FLUXO PROINFA 2016 ANUAL'!R45</f>
        <v>0</v>
      </c>
    </row>
    <row r="46" spans="2:19" s="8" customFormat="1" ht="18" customHeight="1" x14ac:dyDescent="0.2">
      <c r="B46" s="142" t="s">
        <v>67</v>
      </c>
      <c r="C46" s="71" t="s">
        <v>19</v>
      </c>
      <c r="D46" s="61">
        <f>'FLUXO PROINFA 2016 ANUAL'!D46</f>
        <v>861531.26</v>
      </c>
      <c r="E46" s="61">
        <f>'FLUXO PROINFA 2016 ANUAL'!E46</f>
        <v>0</v>
      </c>
      <c r="F46" s="61">
        <f>'FLUXO PROINFA 2016 ANUAL'!F46</f>
        <v>861531.26</v>
      </c>
      <c r="G46" s="61">
        <f>'FLUXO PROINFA 2016 ANUAL'!G46</f>
        <v>860914.65</v>
      </c>
      <c r="H46" s="61">
        <f>'FLUXO PROINFA 2016 ANUAL'!H46</f>
        <v>616.61</v>
      </c>
      <c r="I46" s="61">
        <f>'FLUXO PROINFA 2016 ANUAL'!I46</f>
        <v>0</v>
      </c>
      <c r="J46" s="61">
        <f>'FLUXO PROINFA 2016 ANUAL'!J46</f>
        <v>0</v>
      </c>
      <c r="K46" s="61">
        <f>'FLUXO PROINFA 2016 ANUAL'!K46</f>
        <v>0</v>
      </c>
      <c r="L46" s="61">
        <f>'FLUXO PROINFA 2016 ANUAL'!L46</f>
        <v>0</v>
      </c>
      <c r="M46" s="61">
        <f>'FLUXO PROINFA 2016 ANUAL'!M46</f>
        <v>0</v>
      </c>
      <c r="N46" s="61">
        <f>'FLUXO PROINFA 2016 ANUAL'!N46</f>
        <v>0</v>
      </c>
      <c r="O46" s="61">
        <f>'FLUXO PROINFA 2016 ANUAL'!O46</f>
        <v>0</v>
      </c>
      <c r="P46" s="61">
        <f>'FLUXO PROINFA 2016 ANUAL'!P46</f>
        <v>0</v>
      </c>
      <c r="Q46" s="61">
        <f>'FLUXO PROINFA 2016 ANUAL'!Q46</f>
        <v>0</v>
      </c>
      <c r="R46" s="61">
        <f>'FLUXO PROINFA 2016 ANUAL'!R46</f>
        <v>0</v>
      </c>
      <c r="S46" s="139"/>
    </row>
    <row r="47" spans="2:19" s="77" customFormat="1" ht="18" customHeight="1" x14ac:dyDescent="0.2">
      <c r="B47" s="161" t="s">
        <v>68</v>
      </c>
      <c r="C47" s="111" t="s">
        <v>110</v>
      </c>
      <c r="D47" s="110">
        <f>'FLUXO PROINFA 2016 ANUAL'!D47</f>
        <v>0</v>
      </c>
      <c r="E47" s="61">
        <f>'FLUXO PROINFA 2016 ANUAL'!E47</f>
        <v>0</v>
      </c>
      <c r="F47" s="61">
        <f>'FLUXO PROINFA 2016 ANUAL'!F47</f>
        <v>0</v>
      </c>
      <c r="G47" s="61">
        <f>'FLUXO PROINFA 2016 ANUAL'!G47</f>
        <v>0</v>
      </c>
      <c r="H47" s="61">
        <f>'FLUXO PROINFA 2016 ANUAL'!H47</f>
        <v>0</v>
      </c>
      <c r="I47" s="61">
        <f>'FLUXO PROINFA 2016 ANUAL'!I47</f>
        <v>0</v>
      </c>
      <c r="J47" s="61">
        <f>'FLUXO PROINFA 2016 ANUAL'!J47</f>
        <v>0</v>
      </c>
      <c r="K47" s="61">
        <f>'FLUXO PROINFA 2016 ANUAL'!K47</f>
        <v>0</v>
      </c>
      <c r="L47" s="61">
        <f>'FLUXO PROINFA 2016 ANUAL'!L47</f>
        <v>0</v>
      </c>
      <c r="M47" s="61">
        <f>'FLUXO PROINFA 2016 ANUAL'!M47</f>
        <v>0</v>
      </c>
      <c r="N47" s="61">
        <f>'FLUXO PROINFA 2016 ANUAL'!N47</f>
        <v>0</v>
      </c>
      <c r="O47" s="61">
        <f>'FLUXO PROINFA 2016 ANUAL'!O47</f>
        <v>0</v>
      </c>
      <c r="P47" s="61">
        <f>'FLUXO PROINFA 2016 ANUAL'!P47</f>
        <v>0</v>
      </c>
      <c r="Q47" s="61">
        <f>'FLUXO PROINFA 2016 ANUAL'!Q47</f>
        <v>0</v>
      </c>
      <c r="R47" s="61">
        <f>'FLUXO PROINFA 2016 ANUAL'!R47</f>
        <v>0</v>
      </c>
    </row>
    <row r="48" spans="2:19" s="77" customFormat="1" ht="18" customHeight="1" x14ac:dyDescent="0.2">
      <c r="B48" s="162"/>
      <c r="C48" s="111" t="s">
        <v>173</v>
      </c>
      <c r="D48" s="110">
        <f>'FLUXO PROINFA 2016 ANUAL'!D48</f>
        <v>-20315843.460000001</v>
      </c>
      <c r="E48" s="61">
        <f>'FLUXO PROINFA 2016 ANUAL'!E48</f>
        <v>0</v>
      </c>
      <c r="F48" s="61">
        <f>'FLUXO PROINFA 2016 ANUAL'!F48</f>
        <v>-20315843.460000001</v>
      </c>
      <c r="G48" s="61">
        <f>'FLUXO PROINFA 2016 ANUAL'!G48</f>
        <v>0</v>
      </c>
      <c r="H48" s="61">
        <f>'FLUXO PROINFA 2016 ANUAL'!H48</f>
        <v>0</v>
      </c>
      <c r="I48" s="61">
        <f>'FLUXO PROINFA 2016 ANUAL'!I48</f>
        <v>0</v>
      </c>
      <c r="J48" s="61">
        <f>'FLUXO PROINFA 2016 ANUAL'!J48</f>
        <v>-20315843.460000001</v>
      </c>
      <c r="K48" s="61">
        <f>'FLUXO PROINFA 2016 ANUAL'!K48</f>
        <v>0</v>
      </c>
      <c r="L48" s="61">
        <f>'FLUXO PROINFA 2016 ANUAL'!L48</f>
        <v>0</v>
      </c>
      <c r="M48" s="61">
        <f>'FLUXO PROINFA 2016 ANUAL'!M48</f>
        <v>0</v>
      </c>
      <c r="N48" s="61">
        <f>'FLUXO PROINFA 2016 ANUAL'!N48</f>
        <v>0</v>
      </c>
      <c r="O48" s="61">
        <f>'FLUXO PROINFA 2016 ANUAL'!O48</f>
        <v>0</v>
      </c>
      <c r="P48" s="61">
        <f>'FLUXO PROINFA 2016 ANUAL'!P48</f>
        <v>0</v>
      </c>
      <c r="Q48" s="61">
        <f>'FLUXO PROINFA 2016 ANUAL'!Q48</f>
        <v>0</v>
      </c>
      <c r="R48" s="61">
        <f>'FLUXO PROINFA 2016 ANUAL'!R48</f>
        <v>0</v>
      </c>
    </row>
    <row r="49" spans="2:19" s="8" customFormat="1" ht="18" customHeight="1" x14ac:dyDescent="0.2">
      <c r="B49" s="142" t="s">
        <v>117</v>
      </c>
      <c r="C49" s="96" t="s">
        <v>55</v>
      </c>
      <c r="D49" s="61">
        <f>'FLUXO PROINFA 2016 ANUAL'!D49</f>
        <v>-1652.42</v>
      </c>
      <c r="E49" s="61">
        <f>'FLUXO PROINFA 2016 ANUAL'!E49</f>
        <v>-2595.2199999999998</v>
      </c>
      <c r="F49" s="61">
        <f>'FLUXO PROINFA 2016 ANUAL'!F49</f>
        <v>-4247.6399999999994</v>
      </c>
      <c r="G49" s="61">
        <f>'FLUXO PROINFA 2016 ANUAL'!G49</f>
        <v>0</v>
      </c>
      <c r="H49" s="61">
        <f>'FLUXO PROINFA 2016 ANUAL'!H49</f>
        <v>0</v>
      </c>
      <c r="I49" s="61">
        <f>'FLUXO PROINFA 2016 ANUAL'!I49</f>
        <v>0</v>
      </c>
      <c r="J49" s="61">
        <f>'FLUXO PROINFA 2016 ANUAL'!J49</f>
        <v>0</v>
      </c>
      <c r="K49" s="61">
        <f>'FLUXO PROINFA 2016 ANUAL'!K49</f>
        <v>0</v>
      </c>
      <c r="L49" s="61">
        <f>'FLUXO PROINFA 2016 ANUAL'!L49</f>
        <v>0</v>
      </c>
      <c r="M49" s="61">
        <f>'FLUXO PROINFA 2016 ANUAL'!M49</f>
        <v>0</v>
      </c>
      <c r="N49" s="61">
        <f>'FLUXO PROINFA 2016 ANUAL'!N49</f>
        <v>-1652.42</v>
      </c>
      <c r="O49" s="61">
        <f>'FLUXO PROINFA 2016 ANUAL'!O49</f>
        <v>0</v>
      </c>
      <c r="P49" s="61">
        <f>'FLUXO PROINFA 2016 ANUAL'!P49</f>
        <v>-1736.74</v>
      </c>
      <c r="Q49" s="61">
        <f>'FLUXO PROINFA 2016 ANUAL'!Q49</f>
        <v>-855.96</v>
      </c>
      <c r="R49" s="61">
        <f>'FLUXO PROINFA 2016 ANUAL'!R49</f>
        <v>-2.52</v>
      </c>
    </row>
    <row r="50" spans="2:19" s="8" customFormat="1" ht="18" customHeight="1" x14ac:dyDescent="0.2">
      <c r="B50" s="112" t="s">
        <v>118</v>
      </c>
      <c r="C50" s="111" t="s">
        <v>77</v>
      </c>
      <c r="D50" s="110">
        <f>'FLUXO PROINFA 2016 ANUAL'!D50</f>
        <v>-3243.03</v>
      </c>
      <c r="E50" s="61">
        <f>'FLUXO PROINFA 2016 ANUAL'!E50</f>
        <v>0</v>
      </c>
      <c r="F50" s="61">
        <f>'FLUXO PROINFA 2016 ANUAL'!F50</f>
        <v>-3243.03</v>
      </c>
      <c r="G50" s="61">
        <f>'FLUXO PROINFA 2016 ANUAL'!G50</f>
        <v>0</v>
      </c>
      <c r="H50" s="61">
        <f>'FLUXO PROINFA 2016 ANUAL'!H50</f>
        <v>0</v>
      </c>
      <c r="I50" s="61">
        <f>'FLUXO PROINFA 2016 ANUAL'!I50</f>
        <v>0</v>
      </c>
      <c r="J50" s="61">
        <f>'FLUXO PROINFA 2016 ANUAL'!J50</f>
        <v>-3243.03</v>
      </c>
      <c r="K50" s="61">
        <f>'FLUXO PROINFA 2016 ANUAL'!K50</f>
        <v>0</v>
      </c>
      <c r="L50" s="61">
        <f>'FLUXO PROINFA 2016 ANUAL'!L50</f>
        <v>0</v>
      </c>
      <c r="M50" s="61">
        <f>'FLUXO PROINFA 2016 ANUAL'!M50</f>
        <v>0</v>
      </c>
      <c r="N50" s="61">
        <f>'FLUXO PROINFA 2016 ANUAL'!N50</f>
        <v>0</v>
      </c>
      <c r="O50" s="61">
        <f>'FLUXO PROINFA 2016 ANUAL'!O50</f>
        <v>0</v>
      </c>
      <c r="P50" s="61">
        <f>'FLUXO PROINFA 2016 ANUAL'!P50</f>
        <v>0</v>
      </c>
      <c r="Q50" s="61">
        <f>'FLUXO PROINFA 2016 ANUAL'!Q50</f>
        <v>0</v>
      </c>
      <c r="R50" s="61">
        <f>'FLUXO PROINFA 2016 ANUAL'!R50</f>
        <v>0</v>
      </c>
    </row>
    <row r="51" spans="2:19" s="8" customFormat="1" ht="29.25" customHeight="1" thickBot="1" x14ac:dyDescent="0.25">
      <c r="B51" s="112" t="s">
        <v>156</v>
      </c>
      <c r="C51" s="126" t="s">
        <v>174</v>
      </c>
      <c r="D51" s="110">
        <f>'FLUXO PROINFA 2016 ANUAL'!D51</f>
        <v>0</v>
      </c>
      <c r="E51" s="61">
        <f>'FLUXO PROINFA 2016 ANUAL'!E51</f>
        <v>0</v>
      </c>
      <c r="F51" s="61">
        <f>'FLUXO PROINFA 2016 ANUAL'!F51</f>
        <v>0</v>
      </c>
      <c r="G51" s="74">
        <f>'FLUXO PROINFA 2016 ANUAL'!G51</f>
        <v>0</v>
      </c>
      <c r="H51" s="74">
        <f>'FLUXO PROINFA 2016 ANUAL'!H51</f>
        <v>0</v>
      </c>
      <c r="I51" s="74">
        <f>'FLUXO PROINFA 2016 ANUAL'!I51</f>
        <v>0</v>
      </c>
      <c r="J51" s="74">
        <f>'FLUXO PROINFA 2016 ANUAL'!J51</f>
        <v>0</v>
      </c>
      <c r="K51" s="74">
        <f>'FLUXO PROINFA 2016 ANUAL'!K51</f>
        <v>0</v>
      </c>
      <c r="L51" s="74">
        <f>'FLUXO PROINFA 2016 ANUAL'!L51</f>
        <v>0</v>
      </c>
      <c r="M51" s="74">
        <f>'FLUXO PROINFA 2016 ANUAL'!M51</f>
        <v>0</v>
      </c>
      <c r="N51" s="74">
        <f>'FLUXO PROINFA 2016 ANUAL'!N51</f>
        <v>0</v>
      </c>
      <c r="O51" s="74">
        <f>'FLUXO PROINFA 2016 ANUAL'!O51</f>
        <v>0</v>
      </c>
      <c r="P51" s="74">
        <f>'FLUXO PROINFA 2016 ANUAL'!P51</f>
        <v>0</v>
      </c>
      <c r="Q51" s="74">
        <f>'FLUXO PROINFA 2016 ANUAL'!Q51</f>
        <v>0</v>
      </c>
      <c r="R51" s="61">
        <f>'FLUXO PROINFA 2016 ANUAL'!R51</f>
        <v>0</v>
      </c>
    </row>
    <row r="52" spans="2:19" s="8" customFormat="1" ht="29.25" customHeight="1" thickTop="1" thickBot="1" x14ac:dyDescent="0.25">
      <c r="B52" s="112" t="s">
        <v>187</v>
      </c>
      <c r="C52" s="126" t="s">
        <v>188</v>
      </c>
      <c r="D52" s="110">
        <f>'FLUXO PROINFA 2016 ANUAL'!D52</f>
        <v>0</v>
      </c>
      <c r="E52" s="61">
        <f>'FLUXO PROINFA 2016 ANUAL'!E52</f>
        <v>0</v>
      </c>
      <c r="F52" s="61">
        <f>'FLUXO PROINFA 2016 ANUAL'!F52</f>
        <v>0</v>
      </c>
      <c r="G52" s="74">
        <f>'FLUXO PROINFA 2016 ANUAL'!G52</f>
        <v>0</v>
      </c>
      <c r="H52" s="74">
        <f>'FLUXO PROINFA 2016 ANUAL'!H52</f>
        <v>0</v>
      </c>
      <c r="I52" s="74">
        <f>'FLUXO PROINFA 2016 ANUAL'!I52</f>
        <v>0</v>
      </c>
      <c r="J52" s="74">
        <f>'FLUXO PROINFA 2016 ANUAL'!J52</f>
        <v>0</v>
      </c>
      <c r="K52" s="74">
        <f>'FLUXO PROINFA 2016 ANUAL'!K52</f>
        <v>0</v>
      </c>
      <c r="L52" s="74">
        <f>'FLUXO PROINFA 2016 ANUAL'!L52</f>
        <v>0</v>
      </c>
      <c r="M52" s="74">
        <f>'FLUXO PROINFA 2016 ANUAL'!M52</f>
        <v>0</v>
      </c>
      <c r="N52" s="74">
        <f>'FLUXO PROINFA 2016 ANUAL'!N52</f>
        <v>0</v>
      </c>
      <c r="O52" s="74">
        <f>'FLUXO PROINFA 2016 ANUAL'!O52</f>
        <v>0</v>
      </c>
      <c r="P52" s="74">
        <f>'FLUXO PROINFA 2016 ANUAL'!P52</f>
        <v>0</v>
      </c>
      <c r="Q52" s="74">
        <f>'FLUXO PROINFA 2016 ANUAL'!Q52</f>
        <v>0</v>
      </c>
      <c r="R52" s="61">
        <f>'FLUXO PROINFA 2016 ANUAL'!R52</f>
        <v>0</v>
      </c>
    </row>
    <row r="53" spans="2:19" s="8" customFormat="1" ht="51.75" customHeight="1" thickTop="1" thickBot="1" x14ac:dyDescent="0.25">
      <c r="B53" s="169" t="s">
        <v>74</v>
      </c>
      <c r="C53" s="170"/>
      <c r="D53" s="65">
        <f>'FLUXO PROINFA 2016 ANUAL'!D53</f>
        <v>-137211618.67000049</v>
      </c>
      <c r="E53" s="65">
        <f>'FLUXO PROINFA 2016 ANUAL'!E53</f>
        <v>398836.35999906063</v>
      </c>
      <c r="F53" s="65">
        <f>'FLUXO PROINFA 2016 ANUAL'!F53</f>
        <v>398836.35999941826</v>
      </c>
      <c r="G53" s="65">
        <f>'FLUXO PROINFA 2016 ANUAL'!G53</f>
        <v>-533444086.12</v>
      </c>
      <c r="H53" s="65">
        <f>'FLUXO PROINFA 2016 ANUAL'!H53</f>
        <v>-470174351.81</v>
      </c>
      <c r="I53" s="65">
        <f>'FLUXO PROINFA 2016 ANUAL'!I53</f>
        <v>-420153138.89000005</v>
      </c>
      <c r="J53" s="65">
        <f>'FLUXO PROINFA 2016 ANUAL'!J53</f>
        <v>-381280013.69999999</v>
      </c>
      <c r="K53" s="65">
        <f>'FLUXO PROINFA 2016 ANUAL'!K53</f>
        <v>-326447258.28999996</v>
      </c>
      <c r="L53" s="65">
        <f>'FLUXO PROINFA 2016 ANUAL'!L53</f>
        <v>-199483987.19</v>
      </c>
      <c r="M53" s="65">
        <f>'FLUXO PROINFA 2016 ANUAL'!M53</f>
        <v>-163063904.62</v>
      </c>
      <c r="N53" s="65">
        <f>'FLUXO PROINFA 2016 ANUAL'!N53</f>
        <v>-137211618.67000002</v>
      </c>
      <c r="O53" s="65">
        <f>'FLUXO PROINFA 2016 ANUAL'!O53</f>
        <v>-106966548.01000002</v>
      </c>
      <c r="P53" s="65">
        <f>'FLUXO PROINFA 2016 ANUAL'!P53</f>
        <v>-65827363.039999984</v>
      </c>
      <c r="Q53" s="65">
        <f>'FLUXO PROINFA 2016 ANUAL'!Q53</f>
        <v>-55297323.329999879</v>
      </c>
      <c r="R53" s="65">
        <f>'FLUXO PROINFA 2016 ANUAL'!R53</f>
        <v>398836.36000007391</v>
      </c>
      <c r="S53" s="125"/>
    </row>
    <row r="54" spans="2:19" s="77" customFormat="1" ht="21.75" customHeight="1" thickTop="1" thickBot="1" x14ac:dyDescent="0.25">
      <c r="B54" s="75"/>
      <c r="C54" s="75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</row>
    <row r="55" spans="2:19" s="77" customFormat="1" ht="39.950000000000003" customHeight="1" thickBot="1" x14ac:dyDescent="0.25">
      <c r="B55" s="184" t="s">
        <v>184</v>
      </c>
      <c r="C55" s="185"/>
      <c r="E55" s="76"/>
      <c r="F55" s="76"/>
      <c r="G55" s="138">
        <f>'FLUXO PROINFA 2016 ANUAL'!D55</f>
        <v>34192627.340000004</v>
      </c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</row>
    <row r="56" spans="2:19" s="12" customFormat="1" ht="39.950000000000003" customHeight="1" thickBot="1" x14ac:dyDescent="0.25">
      <c r="B56" s="178" t="s">
        <v>79</v>
      </c>
      <c r="C56" s="179"/>
      <c r="D56" s="60" t="s">
        <v>161</v>
      </c>
      <c r="E56" s="60" t="s">
        <v>189</v>
      </c>
      <c r="F56" s="60" t="s">
        <v>162</v>
      </c>
      <c r="G56" s="59" t="s">
        <v>163</v>
      </c>
      <c r="H56" s="59" t="s">
        <v>164</v>
      </c>
      <c r="I56" s="59" t="s">
        <v>165</v>
      </c>
      <c r="J56" s="59" t="s">
        <v>166</v>
      </c>
      <c r="K56" s="59" t="s">
        <v>167</v>
      </c>
      <c r="L56" s="59" t="s">
        <v>168</v>
      </c>
      <c r="M56" s="59" t="s">
        <v>169</v>
      </c>
      <c r="N56" s="59" t="s">
        <v>170</v>
      </c>
      <c r="O56" s="59" t="s">
        <v>190</v>
      </c>
      <c r="P56" s="59" t="s">
        <v>191</v>
      </c>
      <c r="Q56" s="59" t="s">
        <v>192</v>
      </c>
      <c r="R56" s="59" t="s">
        <v>193</v>
      </c>
    </row>
    <row r="57" spans="2:19" s="77" customFormat="1" ht="31.5" customHeight="1" x14ac:dyDescent="0.2">
      <c r="B57" s="167" t="s">
        <v>83</v>
      </c>
      <c r="C57" s="168"/>
      <c r="D57" s="97">
        <f>'FLUXO PROINFA 2016 ANUAL'!D57</f>
        <v>0</v>
      </c>
      <c r="E57" s="97">
        <f>'FLUXO PROINFA 2016 ANUAL'!E57</f>
        <v>-694852.58000000007</v>
      </c>
      <c r="F57" s="97">
        <f>'FLUXO PROINFA 2016 ANUAL'!F57</f>
        <v>-694852.58000000007</v>
      </c>
      <c r="G57" s="97">
        <f>'FLUXO PROINFA 2016 ANUAL'!G57</f>
        <v>0</v>
      </c>
      <c r="H57" s="97">
        <f>'FLUXO PROINFA 2016 ANUAL'!H57</f>
        <v>0</v>
      </c>
      <c r="I57" s="97">
        <f>'FLUXO PROINFA 2016 ANUAL'!I57</f>
        <v>0</v>
      </c>
      <c r="J57" s="97">
        <f>'FLUXO PROINFA 2016 ANUAL'!J57</f>
        <v>0</v>
      </c>
      <c r="K57" s="97">
        <f>'FLUXO PROINFA 2016 ANUAL'!K57</f>
        <v>0</v>
      </c>
      <c r="L57" s="97">
        <f>'FLUXO PROINFA 2016 ANUAL'!L57</f>
        <v>0</v>
      </c>
      <c r="M57" s="97">
        <f>'FLUXO PROINFA 2016 ANUAL'!M57</f>
        <v>0</v>
      </c>
      <c r="N57" s="97">
        <f>'FLUXO PROINFA 2016 ANUAL'!N57</f>
        <v>0</v>
      </c>
      <c r="O57" s="97">
        <f>'FLUXO PROINFA 2016 ANUAL'!O57</f>
        <v>0</v>
      </c>
      <c r="P57" s="97">
        <f>'FLUXO PROINFA 2016 ANUAL'!P57</f>
        <v>-76925.429999999993</v>
      </c>
      <c r="Q57" s="97">
        <f>'FLUXO PROINFA 2016 ANUAL'!Q57</f>
        <v>0</v>
      </c>
      <c r="R57" s="97">
        <f>'FLUXO PROINFA 2016 ANUAL'!R57</f>
        <v>-617927.15</v>
      </c>
    </row>
    <row r="58" spans="2:19" s="77" customFormat="1" ht="44.25" customHeight="1" thickBot="1" x14ac:dyDescent="0.25">
      <c r="B58" s="165" t="s">
        <v>85</v>
      </c>
      <c r="C58" s="166"/>
      <c r="D58" s="98">
        <f>'FLUXO PROINFA 2016 ANUAL'!D58</f>
        <v>3258905.6199999996</v>
      </c>
      <c r="E58" s="98">
        <f>'FLUXO PROINFA 2016 ANUAL'!E58</f>
        <v>1631541.94</v>
      </c>
      <c r="F58" s="98">
        <f>'FLUXO PROINFA 2016 ANUAL'!F58</f>
        <v>4890447.5599999996</v>
      </c>
      <c r="G58" s="98">
        <f>'FLUXO PROINFA 2016 ANUAL'!G58</f>
        <v>507658.43</v>
      </c>
      <c r="H58" s="98">
        <f>'FLUXO PROINFA 2016 ANUAL'!H58</f>
        <v>371023.19</v>
      </c>
      <c r="I58" s="98">
        <f>'FLUXO PROINFA 2016 ANUAL'!I58</f>
        <v>431651.76</v>
      </c>
      <c r="J58" s="98">
        <f>'FLUXO PROINFA 2016 ANUAL'!J58</f>
        <v>378944.03</v>
      </c>
      <c r="K58" s="98">
        <f>'FLUXO PROINFA 2016 ANUAL'!K58</f>
        <v>379351.42</v>
      </c>
      <c r="L58" s="98">
        <f>'FLUXO PROINFA 2016 ANUAL'!L58</f>
        <v>381509.77</v>
      </c>
      <c r="M58" s="98">
        <f>'FLUXO PROINFA 2016 ANUAL'!M58</f>
        <v>376999.66</v>
      </c>
      <c r="N58" s="98">
        <f>'FLUXO PROINFA 2016 ANUAL'!N58</f>
        <v>431767.36</v>
      </c>
      <c r="O58" s="98">
        <f>'FLUXO PROINFA 2016 ANUAL'!O58</f>
        <v>437723.31</v>
      </c>
      <c r="P58" s="98">
        <f>'FLUXO PROINFA 2016 ANUAL'!P58</f>
        <v>356926.97</v>
      </c>
      <c r="Q58" s="98">
        <f>'FLUXO PROINFA 2016 ANUAL'!Q58</f>
        <v>392439.37</v>
      </c>
      <c r="R58" s="98">
        <f>'FLUXO PROINFA 2016 ANUAL'!R58</f>
        <v>444452.29</v>
      </c>
    </row>
    <row r="59" spans="2:19" s="77" customFormat="1" ht="44.25" customHeight="1" thickBot="1" x14ac:dyDescent="0.25">
      <c r="B59" s="165" t="s">
        <v>86</v>
      </c>
      <c r="C59" s="166"/>
      <c r="D59" s="98">
        <f>'FLUXO PROINFA 2016 ANUAL'!D59</f>
        <v>-493398.81</v>
      </c>
      <c r="E59" s="98">
        <f>'FLUXO PROINFA 2016 ANUAL'!E59</f>
        <v>-476435.22</v>
      </c>
      <c r="F59" s="98">
        <f>'FLUXO PROINFA 2016 ANUAL'!F59</f>
        <v>-969834.03</v>
      </c>
      <c r="G59" s="99">
        <f>'FLUXO PROINFA 2016 ANUAL'!G59</f>
        <v>0</v>
      </c>
      <c r="H59" s="99">
        <f>'FLUXO PROINFA 2016 ANUAL'!H59</f>
        <v>0</v>
      </c>
      <c r="I59" s="99">
        <f>'FLUXO PROINFA 2016 ANUAL'!I59</f>
        <v>0</v>
      </c>
      <c r="J59" s="99">
        <f>'FLUXO PROINFA 2016 ANUAL'!J59</f>
        <v>0</v>
      </c>
      <c r="K59" s="99">
        <f>'FLUXO PROINFA 2016 ANUAL'!K59</f>
        <v>-493398.81</v>
      </c>
      <c r="L59" s="99">
        <f>'FLUXO PROINFA 2016 ANUAL'!L59</f>
        <v>0</v>
      </c>
      <c r="M59" s="99">
        <f>'FLUXO PROINFA 2016 ANUAL'!M59</f>
        <v>0</v>
      </c>
      <c r="N59" s="99">
        <f>'FLUXO PROINFA 2016 ANUAL'!N59</f>
        <v>0</v>
      </c>
      <c r="O59" s="99">
        <f>'FLUXO PROINFA 2016 ANUAL'!O59</f>
        <v>0</v>
      </c>
      <c r="P59" s="99">
        <f>'FLUXO PROINFA 2016 ANUAL'!P59</f>
        <v>-734.92</v>
      </c>
      <c r="Q59" s="99">
        <f>'FLUXO PROINFA 2016 ANUAL'!Q59</f>
        <v>-474738.37</v>
      </c>
      <c r="R59" s="99">
        <f>'FLUXO PROINFA 2016 ANUAL'!R59</f>
        <v>-961.93</v>
      </c>
    </row>
    <row r="60" spans="2:19" s="77" customFormat="1" ht="44.25" customHeight="1" thickBot="1" x14ac:dyDescent="0.25">
      <c r="B60" s="165" t="s">
        <v>108</v>
      </c>
      <c r="C60" s="166"/>
      <c r="D60" s="98">
        <f>'FLUXO PROINFA 2016 ANUAL'!D60</f>
        <v>0</v>
      </c>
      <c r="E60" s="98">
        <f>'FLUXO PROINFA 2016 ANUAL'!E60</f>
        <v>0</v>
      </c>
      <c r="F60" s="98">
        <f>'FLUXO PROINFA 2016 ANUAL'!F60</f>
        <v>0</v>
      </c>
      <c r="G60" s="109">
        <f>'FLUXO PROINFA 2016 ANUAL'!G60</f>
        <v>0</v>
      </c>
      <c r="H60" s="109">
        <f>'FLUXO PROINFA 2016 ANUAL'!H60</f>
        <v>0</v>
      </c>
      <c r="I60" s="109">
        <f>'FLUXO PROINFA 2016 ANUAL'!I60</f>
        <v>0</v>
      </c>
      <c r="J60" s="109">
        <f>'FLUXO PROINFA 2016 ANUAL'!J60</f>
        <v>0</v>
      </c>
      <c r="K60" s="109">
        <f>'FLUXO PROINFA 2016 ANUAL'!K60</f>
        <v>0</v>
      </c>
      <c r="L60" s="109">
        <f>'FLUXO PROINFA 2016 ANUAL'!L60</f>
        <v>0</v>
      </c>
      <c r="M60" s="109">
        <f>'FLUXO PROINFA 2016 ANUAL'!M60</f>
        <v>0</v>
      </c>
      <c r="N60" s="109">
        <f>'FLUXO PROINFA 2016 ANUAL'!N60</f>
        <v>0</v>
      </c>
      <c r="O60" s="109">
        <f>'FLUXO PROINFA 2016 ANUAL'!O60</f>
        <v>0</v>
      </c>
      <c r="P60" s="109">
        <f>'FLUXO PROINFA 2016 ANUAL'!P60</f>
        <v>0</v>
      </c>
      <c r="Q60" s="109">
        <f>'FLUXO PROINFA 2016 ANUAL'!Q60</f>
        <v>0</v>
      </c>
      <c r="R60" s="109">
        <f>'FLUXO PROINFA 2016 ANUAL'!R60</f>
        <v>0</v>
      </c>
    </row>
    <row r="61" spans="2:19" s="12" customFormat="1" ht="35.25" customHeight="1" thickTop="1" thickBot="1" x14ac:dyDescent="0.25">
      <c r="B61" s="169" t="s">
        <v>76</v>
      </c>
      <c r="C61" s="170"/>
      <c r="D61" s="65">
        <f>'FLUXO PROINFA 2016 ANUAL'!D61</f>
        <v>36958134.149999999</v>
      </c>
      <c r="E61" s="65">
        <f>'FLUXO PROINFA 2016 ANUAL'!E61</f>
        <v>37418388.289999999</v>
      </c>
      <c r="F61" s="65">
        <f>'FLUXO PROINFA 2016 ANUAL'!F61</f>
        <v>37418388.290000007</v>
      </c>
      <c r="G61" s="65">
        <f>'FLUXO PROINFA 2016 ANUAL'!G61</f>
        <v>34700285.770000003</v>
      </c>
      <c r="H61" s="65">
        <f>'FLUXO PROINFA 2016 ANUAL'!H61</f>
        <v>35071308.960000001</v>
      </c>
      <c r="I61" s="65">
        <f>'FLUXO PROINFA 2016 ANUAL'!I61</f>
        <v>35502960.719999999</v>
      </c>
      <c r="J61" s="65">
        <f>'FLUXO PROINFA 2016 ANUAL'!J61</f>
        <v>35881904.75</v>
      </c>
      <c r="K61" s="65">
        <f>'FLUXO PROINFA 2016 ANUAL'!K61</f>
        <v>35767857.359999999</v>
      </c>
      <c r="L61" s="65">
        <f>'FLUXO PROINFA 2016 ANUAL'!L61</f>
        <v>36149367.130000003</v>
      </c>
      <c r="M61" s="65">
        <f>'FLUXO PROINFA 2016 ANUAL'!M61</f>
        <v>36526366.789999999</v>
      </c>
      <c r="N61" s="65">
        <f>'FLUXO PROINFA 2016 ANUAL'!N61</f>
        <v>36958134.149999999</v>
      </c>
      <c r="O61" s="65">
        <f>'FLUXO PROINFA 2016 ANUAL'!O61</f>
        <v>37395857.460000001</v>
      </c>
      <c r="P61" s="65">
        <f>'FLUXO PROINFA 2016 ANUAL'!P61</f>
        <v>37675124.079999998</v>
      </c>
      <c r="Q61" s="65">
        <f>'FLUXO PROINFA 2016 ANUAL'!Q61</f>
        <v>37592825.079999998</v>
      </c>
      <c r="R61" s="65">
        <f>'FLUXO PROINFA 2016 ANUAL'!R61</f>
        <v>37418388.289999999</v>
      </c>
    </row>
    <row r="62" spans="2:19" ht="11.25" customHeight="1" thickTop="1" x14ac:dyDescent="0.2"/>
    <row r="63" spans="2:19" ht="15" customHeight="1" thickBot="1" x14ac:dyDescent="0.25">
      <c r="O63" s="86"/>
    </row>
    <row r="64" spans="2:19" ht="39.950000000000003" customHeight="1" thickBot="1" x14ac:dyDescent="0.25">
      <c r="B64" s="186" t="s">
        <v>185</v>
      </c>
      <c r="C64" s="187"/>
      <c r="G64" s="138">
        <f>'FLUXO PROINFA 2016 ANUAL'!D64</f>
        <v>106931951.48999999</v>
      </c>
      <c r="O64" s="86"/>
    </row>
    <row r="65" spans="2:18" s="12" customFormat="1" ht="46.5" customHeight="1" thickBot="1" x14ac:dyDescent="0.25">
      <c r="B65" s="178" t="s">
        <v>80</v>
      </c>
      <c r="C65" s="179"/>
      <c r="D65" s="60" t="s">
        <v>161</v>
      </c>
      <c r="E65" s="60" t="s">
        <v>189</v>
      </c>
      <c r="F65" s="60" t="s">
        <v>162</v>
      </c>
      <c r="G65" s="59" t="s">
        <v>163</v>
      </c>
      <c r="H65" s="59" t="s">
        <v>164</v>
      </c>
      <c r="I65" s="59" t="s">
        <v>165</v>
      </c>
      <c r="J65" s="59" t="s">
        <v>166</v>
      </c>
      <c r="K65" s="59" t="s">
        <v>167</v>
      </c>
      <c r="L65" s="59" t="s">
        <v>168</v>
      </c>
      <c r="M65" s="59" t="s">
        <v>169</v>
      </c>
      <c r="N65" s="59" t="s">
        <v>170</v>
      </c>
      <c r="O65" s="59" t="s">
        <v>190</v>
      </c>
      <c r="P65" s="59" t="s">
        <v>191</v>
      </c>
      <c r="Q65" s="59" t="s">
        <v>192</v>
      </c>
      <c r="R65" s="59" t="s">
        <v>193</v>
      </c>
    </row>
    <row r="66" spans="2:18" s="77" customFormat="1" ht="31.5" customHeight="1" thickBot="1" x14ac:dyDescent="0.25">
      <c r="B66" s="167" t="s">
        <v>116</v>
      </c>
      <c r="C66" s="168"/>
      <c r="D66" s="97">
        <f>'FLUXO PROINFA 2016 ANUAL'!D66</f>
        <v>0</v>
      </c>
      <c r="E66" s="97">
        <f>'FLUXO PROINFA 2016 ANUAL'!E66</f>
        <v>0</v>
      </c>
      <c r="F66" s="97">
        <f>'FLUXO PROINFA 2016 ANUAL'!F66</f>
        <v>0</v>
      </c>
      <c r="G66" s="97">
        <f>'FLUXO PROINFA 2016 ANUAL'!G66</f>
        <v>0</v>
      </c>
      <c r="H66" s="97">
        <f>'FLUXO PROINFA 2016 ANUAL'!H66</f>
        <v>0</v>
      </c>
      <c r="I66" s="97">
        <f>'FLUXO PROINFA 2016 ANUAL'!I66</f>
        <v>0</v>
      </c>
      <c r="J66" s="97">
        <f>'FLUXO PROINFA 2016 ANUAL'!J66</f>
        <v>0</v>
      </c>
      <c r="K66" s="97">
        <f>'FLUXO PROINFA 2016 ANUAL'!K66</f>
        <v>0</v>
      </c>
      <c r="L66" s="97">
        <f>'FLUXO PROINFA 2016 ANUAL'!L66</f>
        <v>0</v>
      </c>
      <c r="M66" s="97">
        <f>'FLUXO PROINFA 2016 ANUAL'!M66</f>
        <v>0</v>
      </c>
      <c r="N66" s="97">
        <f>'FLUXO PROINFA 2016 ANUAL'!N66</f>
        <v>0</v>
      </c>
      <c r="O66" s="97">
        <f>'FLUXO PROINFA 2016 ANUAL'!O66</f>
        <v>0</v>
      </c>
      <c r="P66" s="97">
        <f>'FLUXO PROINFA 2016 ANUAL'!P66</f>
        <v>0</v>
      </c>
      <c r="Q66" s="97">
        <f>'FLUXO PROINFA 2016 ANUAL'!Q66</f>
        <v>0</v>
      </c>
      <c r="R66" s="97">
        <f>'FLUXO PROINFA 2016 ANUAL'!R66</f>
        <v>0</v>
      </c>
    </row>
    <row r="67" spans="2:18" s="77" customFormat="1" ht="31.5" customHeight="1" x14ac:dyDescent="0.2">
      <c r="B67" s="167" t="s">
        <v>115</v>
      </c>
      <c r="C67" s="168"/>
      <c r="D67" s="97">
        <f>'FLUXO PROINFA 2016 ANUAL'!D67</f>
        <v>310454766.45999998</v>
      </c>
      <c r="E67" s="97">
        <f>'FLUXO PROINFA 2016 ANUAL'!E67</f>
        <v>6276482.0499999998</v>
      </c>
      <c r="F67" s="97">
        <f>'FLUXO PROINFA 2016 ANUAL'!F67</f>
        <v>316731248.50999999</v>
      </c>
      <c r="G67" s="114">
        <f>'FLUXO PROINFA 2016 ANUAL'!G67</f>
        <v>0</v>
      </c>
      <c r="H67" s="114">
        <f>'FLUXO PROINFA 2016 ANUAL'!H67</f>
        <v>0</v>
      </c>
      <c r="I67" s="114">
        <f>'FLUXO PROINFA 2016 ANUAL'!I67</f>
        <v>0</v>
      </c>
      <c r="J67" s="114">
        <f>'FLUXO PROINFA 2016 ANUAL'!J67</f>
        <v>0</v>
      </c>
      <c r="K67" s="114">
        <f>'FLUXO PROINFA 2016 ANUAL'!K67</f>
        <v>0</v>
      </c>
      <c r="L67" s="114">
        <f>'FLUXO PROINFA 2016 ANUAL'!L67</f>
        <v>0</v>
      </c>
      <c r="M67" s="114">
        <f>'FLUXO PROINFA 2016 ANUAL'!M67</f>
        <v>310454766.45999998</v>
      </c>
      <c r="N67" s="114">
        <f>'FLUXO PROINFA 2016 ANUAL'!N67</f>
        <v>0</v>
      </c>
      <c r="O67" s="114">
        <f>'FLUXO PROINFA 2016 ANUAL'!O67</f>
        <v>6276482.0499999998</v>
      </c>
      <c r="P67" s="114">
        <f>'FLUXO PROINFA 2016 ANUAL'!P67</f>
        <v>0</v>
      </c>
      <c r="Q67" s="114">
        <f>'FLUXO PROINFA 2016 ANUAL'!Q67</f>
        <v>0</v>
      </c>
      <c r="R67" s="114">
        <f>'FLUXO PROINFA 2016 ANUAL'!R67</f>
        <v>0</v>
      </c>
    </row>
    <row r="68" spans="2:18" s="77" customFormat="1" ht="44.25" customHeight="1" thickBot="1" x14ac:dyDescent="0.25">
      <c r="B68" s="165" t="s">
        <v>84</v>
      </c>
      <c r="C68" s="166"/>
      <c r="D68" s="98">
        <f>'FLUXO PROINFA 2016 ANUAL'!D68</f>
        <v>16045526.5</v>
      </c>
      <c r="E68" s="98">
        <f>'FLUXO PROINFA 2016 ANUAL'!E68</f>
        <v>19407268.710000001</v>
      </c>
      <c r="F68" s="98">
        <f>'FLUXO PROINFA 2016 ANUAL'!F68</f>
        <v>35452795.210000001</v>
      </c>
      <c r="G68" s="98">
        <f>'FLUXO PROINFA 2016 ANUAL'!G68</f>
        <v>1587620.23</v>
      </c>
      <c r="H68" s="98">
        <f>'FLUXO PROINFA 2016 ANUAL'!H68</f>
        <v>1160315.43</v>
      </c>
      <c r="I68" s="98">
        <f>'FLUXO PROINFA 2016 ANUAL'!I68</f>
        <v>1349921.58</v>
      </c>
      <c r="J68" s="98">
        <f>'FLUXO PROINFA 2016 ANUAL'!J68</f>
        <v>1185086.5900000001</v>
      </c>
      <c r="K68" s="98">
        <f>'FLUXO PROINFA 2016 ANUAL'!K68</f>
        <v>1186360.6599999999</v>
      </c>
      <c r="L68" s="98">
        <f>'FLUXO PROINFA 2016 ANUAL'!L68</f>
        <v>1194767.79</v>
      </c>
      <c r="M68" s="98">
        <f>'FLUXO PROINFA 2016 ANUAL'!M68</f>
        <v>3334047.07</v>
      </c>
      <c r="N68" s="98">
        <f>'FLUXO PROINFA 2016 ANUAL'!N68</f>
        <v>5047407.1500000004</v>
      </c>
      <c r="O68" s="98">
        <f>'FLUXO PROINFA 2016 ANUAL'!O68</f>
        <v>5182811.55</v>
      </c>
      <c r="P68" s="98">
        <f>'FLUXO PROINFA 2016 ANUAL'!P68</f>
        <v>4238173.57</v>
      </c>
      <c r="Q68" s="98">
        <f>'FLUXO PROINFA 2016 ANUAL'!Q68</f>
        <v>4663862.8899999997</v>
      </c>
      <c r="R68" s="98">
        <f>'FLUXO PROINFA 2016 ANUAL'!R68</f>
        <v>5322420.7</v>
      </c>
    </row>
    <row r="69" spans="2:18" s="77" customFormat="1" ht="44.25" customHeight="1" thickBot="1" x14ac:dyDescent="0.25">
      <c r="B69" s="165" t="s">
        <v>87</v>
      </c>
      <c r="C69" s="166"/>
      <c r="D69" s="99">
        <f>'FLUXO PROINFA 2016 ANUAL'!D69</f>
        <v>-1387653.71</v>
      </c>
      <c r="E69" s="99">
        <f>'FLUXO PROINFA 2016 ANUAL'!E69</f>
        <v>-4732213.99</v>
      </c>
      <c r="F69" s="98">
        <f>'FLUXO PROINFA 2016 ANUAL'!F69</f>
        <v>-6119867.7000000002</v>
      </c>
      <c r="G69" s="99">
        <f>'FLUXO PROINFA 2016 ANUAL'!G69</f>
        <v>0</v>
      </c>
      <c r="H69" s="99">
        <f>'FLUXO PROINFA 2016 ANUAL'!H69</f>
        <v>0</v>
      </c>
      <c r="I69" s="99">
        <f>'FLUXO PROINFA 2016 ANUAL'!I69</f>
        <v>0</v>
      </c>
      <c r="J69" s="99">
        <f>'FLUXO PROINFA 2016 ANUAL'!J69</f>
        <v>0</v>
      </c>
      <c r="K69" s="99">
        <f>'FLUXO PROINFA 2016 ANUAL'!K69</f>
        <v>-1387653.71</v>
      </c>
      <c r="L69" s="99">
        <f>'FLUXO PROINFA 2016 ANUAL'!L69</f>
        <v>0</v>
      </c>
      <c r="M69" s="99">
        <f>'FLUXO PROINFA 2016 ANUAL'!M69</f>
        <v>0</v>
      </c>
      <c r="N69" s="99">
        <f>'FLUXO PROINFA 2016 ANUAL'!N69</f>
        <v>0</v>
      </c>
      <c r="O69" s="99">
        <f>'FLUXO PROINFA 2016 ANUAL'!O69</f>
        <v>0</v>
      </c>
      <c r="P69" s="99">
        <f>'FLUXO PROINFA 2016 ANUAL'!P69</f>
        <v>0</v>
      </c>
      <c r="Q69" s="99">
        <f>'FLUXO PROINFA 2016 ANUAL'!Q69</f>
        <v>-4732213.99</v>
      </c>
      <c r="R69" s="99">
        <f>'FLUXO PROINFA 2016 ANUAL'!R69</f>
        <v>0</v>
      </c>
    </row>
    <row r="70" spans="2:18" s="77" customFormat="1" ht="44.25" customHeight="1" thickBot="1" x14ac:dyDescent="0.25">
      <c r="B70" s="165" t="s">
        <v>109</v>
      </c>
      <c r="C70" s="166"/>
      <c r="D70" s="97">
        <f>'FLUXO PROINFA 2016 ANUAL'!D70</f>
        <v>0</v>
      </c>
      <c r="E70" s="99">
        <f>'FLUXO PROINFA 2016 ANUAL'!E70</f>
        <v>0</v>
      </c>
      <c r="F70" s="98">
        <f>'FLUXO PROINFA 2016 ANUAL'!F70</f>
        <v>0</v>
      </c>
      <c r="G70" s="109">
        <f>'FLUXO PROINFA 2016 ANUAL'!G70</f>
        <v>0</v>
      </c>
      <c r="H70" s="109">
        <f>'FLUXO PROINFA 2016 ANUAL'!H70</f>
        <v>0</v>
      </c>
      <c r="I70" s="109">
        <f>'FLUXO PROINFA 2016 ANUAL'!I70</f>
        <v>0</v>
      </c>
      <c r="J70" s="109">
        <f>'FLUXO PROINFA 2016 ANUAL'!J70</f>
        <v>0</v>
      </c>
      <c r="K70" s="109">
        <f>'FLUXO PROINFA 2016 ANUAL'!K70</f>
        <v>0</v>
      </c>
      <c r="L70" s="109">
        <f>'FLUXO PROINFA 2016 ANUAL'!L70</f>
        <v>0</v>
      </c>
      <c r="M70" s="109">
        <f>'FLUXO PROINFA 2016 ANUAL'!M70</f>
        <v>0</v>
      </c>
      <c r="N70" s="109">
        <f>'FLUXO PROINFA 2016 ANUAL'!N70</f>
        <v>0</v>
      </c>
      <c r="O70" s="109">
        <f>'FLUXO PROINFA 2016 ANUAL'!O70</f>
        <v>0</v>
      </c>
      <c r="P70" s="109">
        <f>'FLUXO PROINFA 2016 ANUAL'!P70</f>
        <v>0</v>
      </c>
      <c r="Q70" s="109">
        <f>'FLUXO PROINFA 2016 ANUAL'!Q70</f>
        <v>0</v>
      </c>
      <c r="R70" s="109">
        <f>'FLUXO PROINFA 2016 ANUAL'!R70</f>
        <v>0</v>
      </c>
    </row>
    <row r="71" spans="2:18" s="12" customFormat="1" ht="35.25" customHeight="1" thickTop="1" thickBot="1" x14ac:dyDescent="0.25">
      <c r="B71" s="169" t="s">
        <v>78</v>
      </c>
      <c r="C71" s="170"/>
      <c r="D71" s="65">
        <f>'FLUXO PROINFA 2016 ANUAL'!D71</f>
        <v>432044590.74000001</v>
      </c>
      <c r="E71" s="65">
        <f>'FLUXO PROINFA 2016 ANUAL'!E71</f>
        <v>452996127.50999999</v>
      </c>
      <c r="F71" s="65">
        <f>'FLUXO PROINFA 2016 ANUAL'!F71</f>
        <v>452996127.50999999</v>
      </c>
      <c r="G71" s="65">
        <f>'FLUXO PROINFA 2016 ANUAL'!G71</f>
        <v>108519571.72</v>
      </c>
      <c r="H71" s="65">
        <f>'FLUXO PROINFA 2016 ANUAL'!H71</f>
        <v>109679887.15000001</v>
      </c>
      <c r="I71" s="65">
        <f>'FLUXO PROINFA 2016 ANUAL'!I71</f>
        <v>111029808.73</v>
      </c>
      <c r="J71" s="65">
        <f>'FLUXO PROINFA 2016 ANUAL'!J71</f>
        <v>112214895.32000001</v>
      </c>
      <c r="K71" s="65">
        <f>'FLUXO PROINFA 2016 ANUAL'!K71</f>
        <v>112013602.27000001</v>
      </c>
      <c r="L71" s="65">
        <f>'FLUXO PROINFA 2016 ANUAL'!L71</f>
        <v>113208370.06000002</v>
      </c>
      <c r="M71" s="65">
        <f>'FLUXO PROINFA 2016 ANUAL'!M71</f>
        <v>426997183.58999997</v>
      </c>
      <c r="N71" s="65">
        <f>'FLUXO PROINFA 2016 ANUAL'!N71</f>
        <v>432044590.73999995</v>
      </c>
      <c r="O71" s="65">
        <f>'FLUXO PROINFA 2016 ANUAL'!O71</f>
        <v>443503884.33999997</v>
      </c>
      <c r="P71" s="65">
        <f>'FLUXO PROINFA 2016 ANUAL'!P71</f>
        <v>447742057.90999997</v>
      </c>
      <c r="Q71" s="65">
        <f>'FLUXO PROINFA 2016 ANUAL'!Q71</f>
        <v>447673706.80999994</v>
      </c>
      <c r="R71" s="65">
        <f>'FLUXO PROINFA 2016 ANUAL'!R71</f>
        <v>452996127.50999993</v>
      </c>
    </row>
    <row r="72" spans="2:18" ht="15.75" thickTop="1" x14ac:dyDescent="0.2"/>
    <row r="74" spans="2:18" x14ac:dyDescent="0.2">
      <c r="O74" s="86"/>
    </row>
    <row r="76" spans="2:18" x14ac:dyDescent="0.2">
      <c r="O76" s="86"/>
    </row>
    <row r="79" spans="2:18" ht="12.75" x14ac:dyDescent="0.2">
      <c r="G79" s="89"/>
    </row>
    <row r="83" spans="4:7" x14ac:dyDescent="0.2">
      <c r="D83" s="90"/>
      <c r="E83" s="90"/>
      <c r="F83" s="90"/>
      <c r="G83" s="95"/>
    </row>
    <row r="84" spans="4:7" x14ac:dyDescent="0.2">
      <c r="D84" s="90"/>
      <c r="E84" s="90"/>
      <c r="F84" s="87"/>
      <c r="G84" s="95"/>
    </row>
    <row r="85" spans="4:7" x14ac:dyDescent="0.2">
      <c r="D85" s="91"/>
      <c r="E85" s="92"/>
      <c r="F85" s="90"/>
      <c r="G85" s="95"/>
    </row>
    <row r="86" spans="4:7" x14ac:dyDescent="0.2">
      <c r="D86" s="91"/>
      <c r="E86" s="92"/>
      <c r="F86" s="90"/>
      <c r="G86" s="95"/>
    </row>
    <row r="87" spans="4:7" x14ac:dyDescent="0.2">
      <c r="D87" s="91"/>
      <c r="E87" s="92"/>
      <c r="F87" s="3"/>
      <c r="G87" s="95"/>
    </row>
    <row r="88" spans="4:7" x14ac:dyDescent="0.2">
      <c r="D88" s="91"/>
      <c r="E88" s="92"/>
      <c r="F88" s="90"/>
      <c r="G88" s="95"/>
    </row>
    <row r="89" spans="4:7" x14ac:dyDescent="0.2">
      <c r="D89" s="91"/>
      <c r="E89" s="93"/>
      <c r="F89" s="90"/>
      <c r="G89" s="95"/>
    </row>
    <row r="90" spans="4:7" x14ac:dyDescent="0.2">
      <c r="D90" s="91"/>
      <c r="E90" s="90"/>
      <c r="F90" s="90"/>
      <c r="G90" s="95"/>
    </row>
    <row r="91" spans="4:7" x14ac:dyDescent="0.2">
      <c r="D91" s="94"/>
      <c r="E91" s="90"/>
      <c r="F91" s="90"/>
      <c r="G91" s="95"/>
    </row>
    <row r="92" spans="4:7" x14ac:dyDescent="0.2">
      <c r="D92" s="91"/>
      <c r="E92" s="92"/>
      <c r="F92" s="90"/>
      <c r="G92" s="95"/>
    </row>
    <row r="93" spans="4:7" x14ac:dyDescent="0.2">
      <c r="D93" s="91"/>
      <c r="E93" s="92"/>
      <c r="F93" s="90"/>
      <c r="G93" s="95"/>
    </row>
    <row r="94" spans="4:7" x14ac:dyDescent="0.2">
      <c r="D94" s="91"/>
      <c r="E94" s="92"/>
      <c r="F94" s="90"/>
      <c r="G94" s="95"/>
    </row>
    <row r="95" spans="4:7" x14ac:dyDescent="0.2">
      <c r="D95" s="91"/>
      <c r="E95" s="92"/>
      <c r="F95" s="90"/>
      <c r="G95" s="95"/>
    </row>
    <row r="96" spans="4:7" x14ac:dyDescent="0.2">
      <c r="D96" s="91"/>
      <c r="E96" s="93"/>
      <c r="F96" s="90"/>
      <c r="G96" s="95"/>
    </row>
    <row r="97" spans="4:7" x14ac:dyDescent="0.2">
      <c r="D97" s="90"/>
      <c r="E97" s="90"/>
      <c r="F97" s="90"/>
      <c r="G97" s="95"/>
    </row>
    <row r="98" spans="4:7" x14ac:dyDescent="0.2">
      <c r="D98" s="91"/>
      <c r="E98" s="90"/>
      <c r="F98" s="90"/>
      <c r="G98" s="95"/>
    </row>
  </sheetData>
  <sheetProtection formatCells="0" formatColumns="0" formatRows="0" insertColumns="0" insertRows="0" insertHyperlinks="0" deleteColumns="0" deleteRows="0" sort="0" autoFilter="0" pivotTables="0"/>
  <dataConsolidate/>
  <mergeCells count="23">
    <mergeCell ref="B67:C67"/>
    <mergeCell ref="B68:C68"/>
    <mergeCell ref="B69:C69"/>
    <mergeCell ref="B70:C70"/>
    <mergeCell ref="B71:C71"/>
    <mergeCell ref="B59:C59"/>
    <mergeCell ref="B60:C60"/>
    <mergeCell ref="B61:C61"/>
    <mergeCell ref="B64:C64"/>
    <mergeCell ref="B65:C65"/>
    <mergeCell ref="B66:C66"/>
    <mergeCell ref="B47:B48"/>
    <mergeCell ref="B53:C53"/>
    <mergeCell ref="B55:C55"/>
    <mergeCell ref="B56:C56"/>
    <mergeCell ref="B57:C57"/>
    <mergeCell ref="B58:C58"/>
    <mergeCell ref="B10:C10"/>
    <mergeCell ref="B11:C11"/>
    <mergeCell ref="B13:C13"/>
    <mergeCell ref="B16:B19"/>
    <mergeCell ref="B28:B29"/>
    <mergeCell ref="B30:B35"/>
  </mergeCells>
  <printOptions horizontalCentered="1"/>
  <pageMargins left="0" right="0" top="0" bottom="0" header="0" footer="0"/>
  <pageSetup paperSize="9" scale="48" orientation="landscape" r:id="rId1"/>
  <headerFooter alignWithMargins="0">
    <oddFooter>&amp;L&amp;Z&amp;F\&amp;F\&amp;A&amp;R
&amp;P de &amp;N.</oddFooter>
  </headerFooter>
  <rowBreaks count="1" manualBreakCount="1">
    <brk id="53" min="1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6">
    <tabColor rgb="FF00B050"/>
    <outlinePr summaryBelow="0"/>
  </sheetPr>
  <dimension ref="B1:B129"/>
  <sheetViews>
    <sheetView showGridLines="0" zoomScale="70" zoomScaleNormal="70" workbookViewId="0"/>
  </sheetViews>
  <sheetFormatPr defaultColWidth="21.42578125" defaultRowHeight="20.25" x14ac:dyDescent="0.2"/>
  <cols>
    <col min="1" max="1" width="4.85546875" style="78" customWidth="1"/>
    <col min="2" max="2" width="172.28515625" style="102" customWidth="1"/>
    <col min="3" max="3" width="25" style="78" customWidth="1"/>
    <col min="4" max="4" width="26.42578125" style="78" customWidth="1"/>
    <col min="5" max="5" width="25.5703125" style="78" customWidth="1"/>
    <col min="6" max="6" width="25" style="78" customWidth="1"/>
    <col min="7" max="7" width="24.7109375" style="78" customWidth="1"/>
    <col min="8" max="8" width="25.42578125" style="78" customWidth="1"/>
    <col min="9" max="9" width="25.28515625" style="78" customWidth="1"/>
    <col min="10" max="16384" width="21.42578125" style="78"/>
  </cols>
  <sheetData>
    <row r="1" spans="2:2" x14ac:dyDescent="0.2">
      <c r="B1" s="101"/>
    </row>
    <row r="2" spans="2:2" ht="12.75" x14ac:dyDescent="0.2">
      <c r="B2" s="134"/>
    </row>
    <row r="3" spans="2:2" x14ac:dyDescent="0.3">
      <c r="B3" s="135"/>
    </row>
    <row r="4" spans="2:2" x14ac:dyDescent="0.3">
      <c r="B4" s="135"/>
    </row>
    <row r="5" spans="2:2" x14ac:dyDescent="0.3">
      <c r="B5" s="135"/>
    </row>
    <row r="6" spans="2:2" s="79" customFormat="1" ht="12.75" x14ac:dyDescent="0.2"/>
    <row r="7" spans="2:2" s="79" customFormat="1" x14ac:dyDescent="0.2">
      <c r="B7" s="106"/>
    </row>
    <row r="8" spans="2:2" s="79" customFormat="1" ht="23.25" x14ac:dyDescent="0.2">
      <c r="B8" s="137" t="s">
        <v>183</v>
      </c>
    </row>
    <row r="9" spans="2:2" s="79" customFormat="1" x14ac:dyDescent="0.2">
      <c r="B9" s="102"/>
    </row>
    <row r="10" spans="2:2" ht="23.25" x14ac:dyDescent="0.35">
      <c r="B10" s="136" t="s">
        <v>171</v>
      </c>
    </row>
    <row r="11" spans="2:2" ht="21" x14ac:dyDescent="0.35">
      <c r="B11" s="103" t="s">
        <v>135</v>
      </c>
    </row>
    <row r="12" spans="2:2" ht="26.25" x14ac:dyDescent="0.4">
      <c r="B12" s="105"/>
    </row>
    <row r="13" spans="2:2" ht="21" x14ac:dyDescent="0.35">
      <c r="B13" s="103"/>
    </row>
    <row r="14" spans="2:2" ht="21" x14ac:dyDescent="0.35">
      <c r="B14" s="117" t="s">
        <v>94</v>
      </c>
    </row>
    <row r="15" spans="2:2" ht="85.5" customHeight="1" x14ac:dyDescent="0.35">
      <c r="B15" s="118" t="s">
        <v>197</v>
      </c>
    </row>
    <row r="16" spans="2:2" ht="21" x14ac:dyDescent="0.35">
      <c r="B16" s="117" t="s">
        <v>95</v>
      </c>
    </row>
    <row r="17" spans="2:2" ht="42" x14ac:dyDescent="0.35">
      <c r="B17" s="118" t="s">
        <v>198</v>
      </c>
    </row>
    <row r="18" spans="2:2" ht="21" x14ac:dyDescent="0.35">
      <c r="B18" s="117" t="s">
        <v>97</v>
      </c>
    </row>
    <row r="19" spans="2:2" ht="42" x14ac:dyDescent="0.35">
      <c r="B19" s="118" t="s">
        <v>199</v>
      </c>
    </row>
    <row r="20" spans="2:2" ht="42" x14ac:dyDescent="0.35">
      <c r="B20" s="118" t="s">
        <v>143</v>
      </c>
    </row>
    <row r="21" spans="2:2" ht="21" x14ac:dyDescent="0.35">
      <c r="B21" s="118" t="s">
        <v>133</v>
      </c>
    </row>
    <row r="22" spans="2:2" ht="21" x14ac:dyDescent="0.35">
      <c r="B22" s="118" t="s">
        <v>134</v>
      </c>
    </row>
    <row r="23" spans="2:2" ht="21" x14ac:dyDescent="0.35">
      <c r="B23" s="117" t="s">
        <v>175</v>
      </c>
    </row>
    <row r="24" spans="2:2" ht="61.5" customHeight="1" x14ac:dyDescent="0.35">
      <c r="B24" s="119" t="s">
        <v>200</v>
      </c>
    </row>
    <row r="25" spans="2:2" ht="21" x14ac:dyDescent="0.35">
      <c r="B25" s="117" t="s">
        <v>96</v>
      </c>
    </row>
    <row r="26" spans="2:2" ht="63" x14ac:dyDescent="0.35">
      <c r="B26" s="118" t="s">
        <v>201</v>
      </c>
    </row>
    <row r="27" spans="2:2" ht="21" x14ac:dyDescent="0.35">
      <c r="B27" s="117" t="s">
        <v>98</v>
      </c>
    </row>
    <row r="28" spans="2:2" s="159" customFormat="1" ht="45.75" customHeight="1" x14ac:dyDescent="0.2">
      <c r="B28" s="156" t="s">
        <v>202</v>
      </c>
    </row>
    <row r="29" spans="2:2" ht="21" x14ac:dyDescent="0.35">
      <c r="B29" s="118"/>
    </row>
    <row r="30" spans="2:2" ht="21" x14ac:dyDescent="0.35">
      <c r="B30" s="117" t="s">
        <v>99</v>
      </c>
    </row>
    <row r="31" spans="2:2" ht="21" x14ac:dyDescent="0.35">
      <c r="B31" s="118" t="s">
        <v>135</v>
      </c>
    </row>
    <row r="32" spans="2:2" ht="21" x14ac:dyDescent="0.35">
      <c r="B32" s="118"/>
    </row>
    <row r="33" spans="2:2" ht="21" x14ac:dyDescent="0.35">
      <c r="B33" s="117" t="s">
        <v>100</v>
      </c>
    </row>
    <row r="34" spans="2:2" ht="21" x14ac:dyDescent="0.35">
      <c r="B34" s="118" t="s">
        <v>135</v>
      </c>
    </row>
    <row r="35" spans="2:2" ht="21" x14ac:dyDescent="0.35">
      <c r="B35" s="118"/>
    </row>
    <row r="36" spans="2:2" ht="21" x14ac:dyDescent="0.35">
      <c r="B36" s="117" t="s">
        <v>101</v>
      </c>
    </row>
    <row r="37" spans="2:2" ht="21" x14ac:dyDescent="0.35">
      <c r="B37" s="118" t="s">
        <v>135</v>
      </c>
    </row>
    <row r="38" spans="2:2" ht="21" x14ac:dyDescent="0.35">
      <c r="B38" s="118"/>
    </row>
    <row r="39" spans="2:2" ht="42" x14ac:dyDescent="0.35">
      <c r="B39" s="119" t="s">
        <v>124</v>
      </c>
    </row>
    <row r="40" spans="2:2" ht="186" customHeight="1" x14ac:dyDescent="0.2">
      <c r="B40" s="156" t="s">
        <v>203</v>
      </c>
    </row>
    <row r="41" spans="2:2" ht="24" customHeight="1" x14ac:dyDescent="0.2">
      <c r="B41" s="156"/>
    </row>
    <row r="42" spans="2:2" ht="21" x14ac:dyDescent="0.35">
      <c r="B42" s="117" t="s">
        <v>102</v>
      </c>
    </row>
    <row r="43" spans="2:2" ht="105" x14ac:dyDescent="0.35">
      <c r="B43" s="118" t="s">
        <v>204</v>
      </c>
    </row>
    <row r="44" spans="2:2" ht="21" x14ac:dyDescent="0.35">
      <c r="B44" s="118"/>
    </row>
    <row r="45" spans="2:2" ht="21" x14ac:dyDescent="0.35">
      <c r="B45" s="117" t="s">
        <v>103</v>
      </c>
    </row>
    <row r="46" spans="2:2" ht="84" x14ac:dyDescent="0.35">
      <c r="B46" s="118" t="s">
        <v>205</v>
      </c>
    </row>
    <row r="47" spans="2:2" ht="21" x14ac:dyDescent="0.35">
      <c r="B47" s="118"/>
    </row>
    <row r="48" spans="2:2" ht="21" x14ac:dyDescent="0.35">
      <c r="B48" s="117" t="s">
        <v>121</v>
      </c>
    </row>
    <row r="49" spans="2:2" ht="63" x14ac:dyDescent="0.35">
      <c r="B49" s="118" t="s">
        <v>206</v>
      </c>
    </row>
    <row r="50" spans="2:2" ht="21" x14ac:dyDescent="0.35">
      <c r="B50" s="117" t="s">
        <v>122</v>
      </c>
    </row>
    <row r="51" spans="2:2" ht="63" x14ac:dyDescent="0.35">
      <c r="B51" s="118" t="s">
        <v>207</v>
      </c>
    </row>
    <row r="52" spans="2:2" ht="21" x14ac:dyDescent="0.35">
      <c r="B52" s="117" t="s">
        <v>176</v>
      </c>
    </row>
    <row r="53" spans="2:2" ht="57.75" customHeight="1" x14ac:dyDescent="0.2">
      <c r="B53" s="156" t="s">
        <v>208</v>
      </c>
    </row>
    <row r="54" spans="2:2" ht="21" x14ac:dyDescent="0.35">
      <c r="B54" s="103"/>
    </row>
    <row r="55" spans="2:2" ht="21" x14ac:dyDescent="0.35">
      <c r="B55" s="117" t="s">
        <v>177</v>
      </c>
    </row>
    <row r="56" spans="2:2" s="79" customFormat="1" ht="42" x14ac:dyDescent="0.35">
      <c r="B56" s="103" t="s">
        <v>209</v>
      </c>
    </row>
    <row r="57" spans="2:2" ht="21" x14ac:dyDescent="0.35">
      <c r="B57" s="103"/>
    </row>
    <row r="58" spans="2:2" ht="21" x14ac:dyDescent="0.35">
      <c r="B58" s="117" t="s">
        <v>123</v>
      </c>
    </row>
    <row r="59" spans="2:2" ht="27" customHeight="1" x14ac:dyDescent="0.2">
      <c r="B59" s="158" t="s">
        <v>210</v>
      </c>
    </row>
    <row r="60" spans="2:2" ht="27" customHeight="1" x14ac:dyDescent="0.2">
      <c r="B60" s="158"/>
    </row>
    <row r="61" spans="2:2" ht="21" x14ac:dyDescent="0.2">
      <c r="B61" s="157" t="s">
        <v>125</v>
      </c>
    </row>
    <row r="62" spans="2:2" ht="84" x14ac:dyDescent="0.35">
      <c r="B62" s="118" t="s">
        <v>211</v>
      </c>
    </row>
    <row r="63" spans="2:2" ht="21" x14ac:dyDescent="0.35">
      <c r="B63" s="118"/>
    </row>
    <row r="64" spans="2:2" ht="21" x14ac:dyDescent="0.35">
      <c r="B64" s="117" t="s">
        <v>126</v>
      </c>
    </row>
    <row r="65" spans="2:2" ht="21" x14ac:dyDescent="0.35">
      <c r="B65" s="120" t="s">
        <v>136</v>
      </c>
    </row>
    <row r="66" spans="2:2" ht="21" x14ac:dyDescent="0.35">
      <c r="B66" s="120"/>
    </row>
    <row r="67" spans="2:2" ht="21" x14ac:dyDescent="0.35">
      <c r="B67" s="117" t="s">
        <v>127</v>
      </c>
    </row>
    <row r="68" spans="2:2" ht="21" x14ac:dyDescent="0.35">
      <c r="B68" s="120" t="s">
        <v>136</v>
      </c>
    </row>
    <row r="69" spans="2:2" ht="21" x14ac:dyDescent="0.35">
      <c r="B69" s="120"/>
    </row>
    <row r="70" spans="2:2" ht="21" x14ac:dyDescent="0.35">
      <c r="B70" s="117" t="s">
        <v>128</v>
      </c>
    </row>
    <row r="71" spans="2:2" ht="21" x14ac:dyDescent="0.35">
      <c r="B71" s="120" t="s">
        <v>136</v>
      </c>
    </row>
    <row r="72" spans="2:2" ht="21" x14ac:dyDescent="0.35">
      <c r="B72" s="120"/>
    </row>
    <row r="73" spans="2:2" ht="21" x14ac:dyDescent="0.35">
      <c r="B73" s="117" t="s">
        <v>129</v>
      </c>
    </row>
    <row r="74" spans="2:2" ht="21" x14ac:dyDescent="0.35">
      <c r="B74" s="120" t="s">
        <v>186</v>
      </c>
    </row>
    <row r="75" spans="2:2" ht="21" x14ac:dyDescent="0.35">
      <c r="B75" s="120"/>
    </row>
    <row r="76" spans="2:2" ht="21" x14ac:dyDescent="0.35">
      <c r="B76" s="117" t="s">
        <v>130</v>
      </c>
    </row>
    <row r="77" spans="2:2" ht="21" x14ac:dyDescent="0.35">
      <c r="B77" s="118" t="s">
        <v>144</v>
      </c>
    </row>
    <row r="78" spans="2:2" ht="21" x14ac:dyDescent="0.35">
      <c r="B78" s="118"/>
    </row>
    <row r="79" spans="2:2" ht="21" x14ac:dyDescent="0.35">
      <c r="B79" s="119" t="s">
        <v>178</v>
      </c>
    </row>
    <row r="80" spans="2:2" ht="42" x14ac:dyDescent="0.35">
      <c r="B80" s="118" t="s">
        <v>179</v>
      </c>
    </row>
    <row r="81" spans="2:2" ht="21" x14ac:dyDescent="0.35">
      <c r="B81" s="118"/>
    </row>
    <row r="82" spans="2:2" ht="21" x14ac:dyDescent="0.35">
      <c r="B82" s="117" t="s">
        <v>131</v>
      </c>
    </row>
    <row r="83" spans="2:2" ht="21" x14ac:dyDescent="0.35">
      <c r="B83" s="103" t="s">
        <v>212</v>
      </c>
    </row>
    <row r="84" spans="2:2" ht="21" x14ac:dyDescent="0.35">
      <c r="B84" s="103"/>
    </row>
    <row r="85" spans="2:2" ht="21" x14ac:dyDescent="0.35">
      <c r="B85" s="117" t="s">
        <v>132</v>
      </c>
    </row>
    <row r="86" spans="2:2" ht="48.75" customHeight="1" x14ac:dyDescent="0.35">
      <c r="B86" s="118" t="s">
        <v>180</v>
      </c>
    </row>
    <row r="87" spans="2:2" ht="24" customHeight="1" x14ac:dyDescent="0.35">
      <c r="B87" s="118"/>
    </row>
    <row r="88" spans="2:2" ht="125.25" customHeight="1" x14ac:dyDescent="0.2">
      <c r="B88" s="140" t="s">
        <v>214</v>
      </c>
    </row>
    <row r="89" spans="2:2" ht="21" x14ac:dyDescent="0.35">
      <c r="B89" s="119"/>
    </row>
    <row r="90" spans="2:2" ht="202.5" customHeight="1" x14ac:dyDescent="0.2">
      <c r="B90" s="140" t="s">
        <v>213</v>
      </c>
    </row>
    <row r="91" spans="2:2" ht="33" customHeight="1" x14ac:dyDescent="0.2">
      <c r="B91" s="140"/>
    </row>
    <row r="92" spans="2:2" ht="21" x14ac:dyDescent="0.35">
      <c r="B92" s="117" t="s">
        <v>104</v>
      </c>
    </row>
    <row r="93" spans="2:2" ht="21" x14ac:dyDescent="0.35">
      <c r="B93" s="118" t="s">
        <v>215</v>
      </c>
    </row>
    <row r="94" spans="2:2" ht="21" x14ac:dyDescent="0.35">
      <c r="B94" s="118"/>
    </row>
    <row r="95" spans="2:2" ht="21" x14ac:dyDescent="0.35">
      <c r="B95" s="117" t="s">
        <v>157</v>
      </c>
    </row>
    <row r="96" spans="2:2" ht="21" x14ac:dyDescent="0.35">
      <c r="B96" s="118" t="s">
        <v>216</v>
      </c>
    </row>
    <row r="97" spans="2:2" ht="21" x14ac:dyDescent="0.35">
      <c r="B97" s="118"/>
    </row>
    <row r="98" spans="2:2" ht="21" x14ac:dyDescent="0.35">
      <c r="B98" s="117" t="s">
        <v>137</v>
      </c>
    </row>
    <row r="99" spans="2:2" ht="21" x14ac:dyDescent="0.35">
      <c r="B99" s="118" t="s">
        <v>217</v>
      </c>
    </row>
    <row r="100" spans="2:2" ht="21" x14ac:dyDescent="0.35">
      <c r="B100" s="118"/>
    </row>
    <row r="101" spans="2:2" ht="21" x14ac:dyDescent="0.35">
      <c r="B101" s="117" t="s">
        <v>138</v>
      </c>
    </row>
    <row r="102" spans="2:2" ht="21" x14ac:dyDescent="0.35">
      <c r="B102" s="120" t="s">
        <v>135</v>
      </c>
    </row>
    <row r="103" spans="2:2" ht="21" x14ac:dyDescent="0.35">
      <c r="B103" s="103" t="s">
        <v>218</v>
      </c>
    </row>
    <row r="104" spans="2:2" ht="21" x14ac:dyDescent="0.35">
      <c r="B104" s="103"/>
    </row>
    <row r="105" spans="2:2" ht="21" x14ac:dyDescent="0.35">
      <c r="B105" s="117" t="s">
        <v>141</v>
      </c>
    </row>
    <row r="106" spans="2:2" ht="116.25" customHeight="1" x14ac:dyDescent="0.35">
      <c r="B106" s="118" t="s">
        <v>181</v>
      </c>
    </row>
    <row r="107" spans="2:2" ht="31.5" customHeight="1" x14ac:dyDescent="0.35">
      <c r="B107" s="118"/>
    </row>
    <row r="108" spans="2:2" ht="21" x14ac:dyDescent="0.35">
      <c r="B108" s="117" t="s">
        <v>142</v>
      </c>
    </row>
    <row r="109" spans="2:2" ht="42" x14ac:dyDescent="0.35">
      <c r="B109" s="118" t="s">
        <v>219</v>
      </c>
    </row>
    <row r="110" spans="2:2" ht="21" x14ac:dyDescent="0.35">
      <c r="B110" s="118"/>
    </row>
    <row r="111" spans="2:2" ht="21" x14ac:dyDescent="0.35">
      <c r="B111" s="117" t="s">
        <v>105</v>
      </c>
    </row>
    <row r="112" spans="2:2" ht="147" x14ac:dyDescent="0.35">
      <c r="B112" s="124" t="s">
        <v>220</v>
      </c>
    </row>
    <row r="113" spans="2:2" ht="21" x14ac:dyDescent="0.35">
      <c r="B113" s="117" t="s">
        <v>139</v>
      </c>
    </row>
    <row r="114" spans="2:2" ht="21" x14ac:dyDescent="0.35">
      <c r="B114" s="118" t="s">
        <v>221</v>
      </c>
    </row>
    <row r="115" spans="2:2" ht="21" x14ac:dyDescent="0.35">
      <c r="B115" s="118"/>
    </row>
    <row r="116" spans="2:2" ht="21" x14ac:dyDescent="0.35">
      <c r="B116" s="117" t="s">
        <v>140</v>
      </c>
    </row>
    <row r="117" spans="2:2" ht="21" x14ac:dyDescent="0.35">
      <c r="B117" s="120" t="s">
        <v>144</v>
      </c>
    </row>
    <row r="118" spans="2:2" ht="21" x14ac:dyDescent="0.35">
      <c r="B118" s="120"/>
    </row>
    <row r="119" spans="2:2" ht="21" x14ac:dyDescent="0.35">
      <c r="B119" s="117" t="s">
        <v>145</v>
      </c>
    </row>
    <row r="120" spans="2:2" ht="36.75" customHeight="1" x14ac:dyDescent="0.35">
      <c r="B120" s="118" t="s">
        <v>222</v>
      </c>
    </row>
    <row r="121" spans="2:2" ht="21" x14ac:dyDescent="0.35">
      <c r="B121" s="118" t="s">
        <v>223</v>
      </c>
    </row>
    <row r="122" spans="2:2" ht="21" x14ac:dyDescent="0.35">
      <c r="B122" s="118" t="s">
        <v>224</v>
      </c>
    </row>
    <row r="123" spans="2:2" ht="21" x14ac:dyDescent="0.35">
      <c r="B123" s="118" t="s">
        <v>225</v>
      </c>
    </row>
    <row r="124" spans="2:2" ht="21" x14ac:dyDescent="0.35">
      <c r="B124" s="118" t="s">
        <v>226</v>
      </c>
    </row>
    <row r="125" spans="2:2" ht="21" x14ac:dyDescent="0.35">
      <c r="B125" s="118" t="s">
        <v>227</v>
      </c>
    </row>
    <row r="126" spans="2:2" ht="21" x14ac:dyDescent="0.35">
      <c r="B126" s="118" t="s">
        <v>228</v>
      </c>
    </row>
    <row r="127" spans="2:2" ht="21" x14ac:dyDescent="0.35">
      <c r="B127" s="118" t="s">
        <v>229</v>
      </c>
    </row>
    <row r="128" spans="2:2" ht="21" x14ac:dyDescent="0.35">
      <c r="B128" s="124"/>
    </row>
    <row r="129" spans="2:2" ht="12.75" x14ac:dyDescent="0.2">
      <c r="B129" s="127"/>
    </row>
  </sheetData>
  <dataConsolidate/>
  <pageMargins left="0.78740157480314965" right="0" top="0.39370078740157483" bottom="0.98425196850393704" header="0.51181102362204722" footer="0.59055118110236227"/>
  <pageSetup paperSize="9" scale="55" orientation="portrait" r:id="rId1"/>
  <headerFooter alignWithMargins="0">
    <oddFooter>&amp;L&amp;Z&amp;F\&amp;F\&amp;A&amp;R
&amp;P de &amp;N.</oddFooter>
  </headerFooter>
  <rowBreaks count="3" manualBreakCount="3">
    <brk id="40" min="1" max="1" man="1"/>
    <brk id="74" min="1" max="1" man="1"/>
    <brk id="103" min="1" max="1" man="1"/>
  </rowBreaks>
  <colBreaks count="1" manualBreakCount="1">
    <brk id="5" max="64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164889" r:id="rId4">
          <objectPr defaultSize="0" autoPict="0" r:id="rId5">
            <anchor moveWithCells="1">
              <from>
                <xdr:col>1</xdr:col>
                <xdr:colOff>1476375</xdr:colOff>
                <xdr:row>89</xdr:row>
                <xdr:rowOff>1485900</xdr:rowOff>
              </from>
              <to>
                <xdr:col>1</xdr:col>
                <xdr:colOff>8582025</xdr:colOff>
                <xdr:row>89</xdr:row>
                <xdr:rowOff>2505075</xdr:rowOff>
              </to>
            </anchor>
          </objectPr>
        </oleObject>
      </mc:Choice>
      <mc:Fallback>
        <oleObject progId="Word.Document.12" shapeId="1648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9"/>
  <sheetViews>
    <sheetView workbookViewId="0">
      <selection activeCell="C7" sqref="C7"/>
    </sheetView>
  </sheetViews>
  <sheetFormatPr defaultRowHeight="12.75" x14ac:dyDescent="0.2"/>
  <cols>
    <col min="1" max="1" width="9.140625" style="128"/>
    <col min="2" max="2" width="42.42578125" style="128" customWidth="1"/>
    <col min="3" max="6" width="18.7109375" style="128" bestFit="1" customWidth="1"/>
    <col min="7" max="16384" width="9.140625" style="128"/>
  </cols>
  <sheetData>
    <row r="4" spans="2:6" x14ac:dyDescent="0.2">
      <c r="C4" s="128" t="s">
        <v>172</v>
      </c>
    </row>
    <row r="5" spans="2:6" x14ac:dyDescent="0.2">
      <c r="C5" s="192"/>
      <c r="D5" s="192"/>
      <c r="E5" s="192"/>
      <c r="F5" s="192"/>
    </row>
    <row r="6" spans="2:6" x14ac:dyDescent="0.2">
      <c r="B6" s="131" t="s">
        <v>155</v>
      </c>
      <c r="C6" s="132" t="s">
        <v>30</v>
      </c>
      <c r="D6" s="132" t="s">
        <v>31</v>
      </c>
      <c r="E6" s="132" t="s">
        <v>32</v>
      </c>
      <c r="F6" s="132" t="s">
        <v>33</v>
      </c>
    </row>
    <row r="7" spans="2:6" x14ac:dyDescent="0.2">
      <c r="B7" s="129" t="s">
        <v>56</v>
      </c>
      <c r="C7" s="122">
        <v>305956204.38999999</v>
      </c>
      <c r="D7" s="122">
        <v>305037450.92000002</v>
      </c>
      <c r="E7" s="122">
        <v>306751840.25</v>
      </c>
      <c r="F7" s="122">
        <v>306751840.25</v>
      </c>
    </row>
    <row r="8" spans="2:6" x14ac:dyDescent="0.2">
      <c r="B8" s="129" t="s">
        <v>57</v>
      </c>
      <c r="C8" s="123">
        <v>-20325224.829999998</v>
      </c>
      <c r="D8" s="123">
        <v>-17056815.789999999</v>
      </c>
      <c r="E8" s="123">
        <v>-10642514.66</v>
      </c>
      <c r="F8" s="123">
        <v>-6544327.5599999996</v>
      </c>
    </row>
    <row r="9" spans="2:6" x14ac:dyDescent="0.2">
      <c r="B9" s="129" t="s">
        <v>58</v>
      </c>
      <c r="C9" s="122">
        <v>-270945767.71999997</v>
      </c>
      <c r="D9" s="122">
        <v>-270945767.71999997</v>
      </c>
      <c r="E9" s="122">
        <v>-271063852.02999997</v>
      </c>
      <c r="F9" s="122">
        <v>-272055060.79000002</v>
      </c>
    </row>
    <row r="10" spans="2:6" x14ac:dyDescent="0.2">
      <c r="B10" s="129" t="s">
        <v>148</v>
      </c>
      <c r="C10" s="122">
        <v>0</v>
      </c>
      <c r="D10" s="122">
        <v>0</v>
      </c>
      <c r="E10" s="122">
        <v>0</v>
      </c>
      <c r="F10" s="122">
        <v>0</v>
      </c>
    </row>
    <row r="11" spans="2:6" x14ac:dyDescent="0.2">
      <c r="B11" s="129" t="s">
        <v>149</v>
      </c>
      <c r="C11" s="122">
        <v>1736043.1300000001</v>
      </c>
      <c r="D11" s="122">
        <v>1736043.1300000001</v>
      </c>
      <c r="E11" s="122">
        <v>1736043.1300000001</v>
      </c>
      <c r="F11" s="122">
        <v>1736043.1300000001</v>
      </c>
    </row>
    <row r="12" spans="2:6" x14ac:dyDescent="0.2">
      <c r="B12" s="129" t="s">
        <v>150</v>
      </c>
      <c r="C12" s="123">
        <v>4325077.8</v>
      </c>
      <c r="D12" s="123">
        <v>4325077.8</v>
      </c>
      <c r="E12" s="123">
        <v>4325077.8</v>
      </c>
      <c r="F12" s="123">
        <v>4325077.8</v>
      </c>
    </row>
    <row r="13" spans="2:6" x14ac:dyDescent="0.2">
      <c r="B13" s="129" t="s">
        <v>151</v>
      </c>
      <c r="C13" s="123">
        <v>431767.36</v>
      </c>
      <c r="D13" s="123">
        <v>431767.36</v>
      </c>
      <c r="E13" s="123">
        <v>431767.36</v>
      </c>
      <c r="F13" s="123">
        <v>431767.36</v>
      </c>
    </row>
    <row r="14" spans="2:6" x14ac:dyDescent="0.2">
      <c r="B14" s="129" t="s">
        <v>152</v>
      </c>
      <c r="C14" s="123">
        <v>5047407.1500000004</v>
      </c>
      <c r="D14" s="123">
        <v>5047407.1500000004</v>
      </c>
      <c r="E14" s="123">
        <v>5047407.1500000004</v>
      </c>
      <c r="F14" s="123">
        <v>5047407.1500000004</v>
      </c>
    </row>
    <row r="15" spans="2:6" x14ac:dyDescent="0.2">
      <c r="B15" s="133" t="s">
        <v>153</v>
      </c>
      <c r="C15" s="132">
        <f>-((C7+C8+C9)*7.6%)-((C10+C11+C12+C13+C14)*4%)</f>
        <v>-1577687.9174400028</v>
      </c>
      <c r="D15" s="132">
        <f>-((D7+D8+D9)*7.6%)-((D10+D11+D12+D13+D14)*4%)</f>
        <v>-1756261.7407600018</v>
      </c>
      <c r="E15" s="132">
        <f>-((E7+E8+E9)*7.6%)-((E10+E11+E12+E13+E14)*4%)</f>
        <v>-2365067.80816</v>
      </c>
      <c r="F15" s="132">
        <f>-((F7+F8+F9)*7.6%)-((F10+F11+F12+F13+F14)*4%)</f>
        <v>-2601198.1619999981</v>
      </c>
    </row>
    <row r="16" spans="2:6" x14ac:dyDescent="0.2">
      <c r="B16" s="133" t="s">
        <v>154</v>
      </c>
      <c r="C16" s="132">
        <f>-((C7+C8+C9)*1.65%)-((C10+C11+C12+C13+C14)*0.65%)</f>
        <v>-317317.91572000057</v>
      </c>
      <c r="D16" s="132">
        <f>-((D7+D8+D9)*1.65%)-((D10+D11+D12+D13+D14)*0.65%)</f>
        <v>-356087.23262500041</v>
      </c>
      <c r="E16" s="132">
        <f>-((E7+E8+E9)*1.65%)-((E10+E11+E12+E13+E14)*0.65%)</f>
        <v>-488262.23410000012</v>
      </c>
      <c r="F16" s="132">
        <f>-((F7+F8+F9)*1.65%)-((F10+F11+F12+F13+F14)*0.65%)</f>
        <v>-539527.37670999963</v>
      </c>
    </row>
    <row r="17" spans="2:6" ht="25.5" customHeight="1" x14ac:dyDescent="0.2">
      <c r="B17" s="188" t="s">
        <v>146</v>
      </c>
      <c r="C17" s="189"/>
      <c r="D17" s="189"/>
      <c r="E17" s="189"/>
      <c r="F17" s="190"/>
    </row>
    <row r="18" spans="2:6" ht="36" customHeight="1" x14ac:dyDescent="0.2">
      <c r="B18" s="191" t="s">
        <v>147</v>
      </c>
      <c r="C18" s="191"/>
      <c r="D18" s="191"/>
      <c r="E18" s="191"/>
      <c r="F18" s="191"/>
    </row>
    <row r="19" spans="2:6" x14ac:dyDescent="0.2">
      <c r="B19" s="130"/>
    </row>
  </sheetData>
  <mergeCells count="3">
    <mergeCell ref="B17:F17"/>
    <mergeCell ref="B18:F18"/>
    <mergeCell ref="C5:F5"/>
  </mergeCells>
  <printOptions horizontalCentered="1"/>
  <pageMargins left="0.51181102362204722" right="0.51181102362204722" top="1.181102362204724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DV25"/>
  <sheetViews>
    <sheetView showGridLines="0" zoomScale="75" workbookViewId="0">
      <selection activeCell="C7" sqref="C7"/>
    </sheetView>
  </sheetViews>
  <sheetFormatPr defaultRowHeight="12.75" x14ac:dyDescent="0.2"/>
  <cols>
    <col min="1" max="1" width="3.28515625" style="10" customWidth="1"/>
    <col min="2" max="2" width="26.5703125" style="11" customWidth="1"/>
    <col min="3" max="3" width="27.85546875" style="11" customWidth="1"/>
    <col min="4" max="4" width="24.7109375" style="11" customWidth="1"/>
    <col min="5" max="5" width="35.140625" style="11" customWidth="1"/>
    <col min="6" max="6" width="29.140625" style="11" customWidth="1"/>
    <col min="7" max="7" width="12.85546875" style="11" bestFit="1" customWidth="1"/>
    <col min="8" max="8" width="17.85546875" style="11" customWidth="1"/>
    <col min="9" max="12" width="18.7109375" style="11" customWidth="1"/>
    <col min="13" max="13" width="20.7109375" style="11" customWidth="1"/>
    <col min="14" max="14" width="18.5703125" style="11" customWidth="1"/>
    <col min="15" max="16" width="9.140625" style="11"/>
    <col min="17" max="17" width="17.85546875" style="11" customWidth="1"/>
    <col min="18" max="21" width="18.7109375" style="11" customWidth="1"/>
    <col min="22" max="22" width="20.7109375" style="11" customWidth="1"/>
    <col min="23" max="23" width="18.5703125" style="11" customWidth="1"/>
    <col min="24" max="25" width="9.140625" style="11"/>
    <col min="26" max="26" width="17.85546875" style="11" customWidth="1"/>
    <col min="27" max="30" width="18.7109375" style="11" customWidth="1"/>
    <col min="31" max="31" width="20.7109375" style="11" customWidth="1"/>
    <col min="32" max="32" width="18.5703125" style="11" customWidth="1"/>
    <col min="33" max="34" width="9.140625" style="11"/>
    <col min="35" max="35" width="17.85546875" style="11" customWidth="1"/>
    <col min="36" max="39" width="18.7109375" style="11" customWidth="1"/>
    <col min="40" max="40" width="20.7109375" style="11" customWidth="1"/>
    <col min="41" max="41" width="18.5703125" style="11" customWidth="1"/>
    <col min="42" max="43" width="9.140625" style="11"/>
    <col min="44" max="44" width="17.85546875" style="11" customWidth="1"/>
    <col min="45" max="48" width="18.7109375" style="11" customWidth="1"/>
    <col min="49" max="49" width="20.7109375" style="11" customWidth="1"/>
    <col min="50" max="50" width="18.5703125" style="11" customWidth="1"/>
    <col min="51" max="52" width="9.140625" style="11"/>
    <col min="53" max="53" width="17.85546875" style="11" customWidth="1"/>
    <col min="54" max="57" width="18.7109375" style="11" customWidth="1"/>
    <col min="58" max="58" width="20.7109375" style="11" customWidth="1"/>
    <col min="59" max="59" width="18.5703125" style="11" customWidth="1"/>
    <col min="60" max="61" width="9.140625" style="11"/>
    <col min="62" max="62" width="17.85546875" style="11" customWidth="1"/>
    <col min="63" max="66" width="18.7109375" style="11" customWidth="1"/>
    <col min="67" max="67" width="20.7109375" style="11" customWidth="1"/>
    <col min="68" max="68" width="18.5703125" style="11" customWidth="1"/>
    <col min="69" max="70" width="9.140625" style="11"/>
    <col min="71" max="71" width="17.85546875" style="11" customWidth="1"/>
    <col min="72" max="75" width="18.7109375" style="11" customWidth="1"/>
    <col min="76" max="76" width="20.7109375" style="11" customWidth="1"/>
    <col min="77" max="77" width="18.5703125" style="11" customWidth="1"/>
    <col min="78" max="79" width="9.140625" style="11"/>
    <col min="80" max="80" width="17.85546875" style="11" customWidth="1"/>
    <col min="81" max="84" width="18.7109375" style="11" customWidth="1"/>
    <col min="85" max="85" width="20.7109375" style="11" customWidth="1"/>
    <col min="86" max="86" width="18.5703125" style="11" customWidth="1"/>
    <col min="87" max="88" width="9.140625" style="11"/>
    <col min="89" max="89" width="17.85546875" style="11" customWidth="1"/>
    <col min="90" max="93" width="18.7109375" style="11" customWidth="1"/>
    <col min="94" max="94" width="20.7109375" style="11" customWidth="1"/>
    <col min="95" max="95" width="18.5703125" style="11" customWidth="1"/>
    <col min="96" max="97" width="9.140625" style="11"/>
    <col min="98" max="98" width="17.85546875" style="11" customWidth="1"/>
    <col min="99" max="102" width="18.7109375" style="11" customWidth="1"/>
    <col min="103" max="103" width="20.7109375" style="11" customWidth="1"/>
    <col min="104" max="104" width="18.5703125" style="11" customWidth="1"/>
    <col min="105" max="106" width="9.140625" style="11"/>
    <col min="107" max="107" width="17.85546875" style="11" customWidth="1"/>
    <col min="108" max="111" width="18.7109375" style="11" customWidth="1"/>
    <col min="112" max="112" width="20.7109375" style="11" customWidth="1"/>
    <col min="113" max="113" width="24.7109375" style="11" customWidth="1"/>
    <col min="114" max="16384" width="9.140625" style="11"/>
  </cols>
  <sheetData>
    <row r="1" spans="1:126" ht="7.5" customHeight="1" thickBot="1" x14ac:dyDescent="0.25"/>
    <row r="2" spans="1:126" ht="13.5" thickTop="1" x14ac:dyDescent="0.2">
      <c r="B2" s="23"/>
      <c r="C2" s="24"/>
      <c r="D2" s="24"/>
      <c r="E2" s="39"/>
      <c r="F2" s="36"/>
    </row>
    <row r="3" spans="1:126" x14ac:dyDescent="0.2">
      <c r="B3" s="25"/>
      <c r="C3" s="26"/>
      <c r="D3" s="26"/>
      <c r="E3" s="40"/>
      <c r="F3" s="36"/>
    </row>
    <row r="4" spans="1:126" ht="15.75" x14ac:dyDescent="0.25">
      <c r="B4" s="41" t="s">
        <v>37</v>
      </c>
      <c r="C4" s="37"/>
      <c r="D4" s="37"/>
      <c r="E4" s="40"/>
      <c r="F4" s="36"/>
    </row>
    <row r="5" spans="1:126" ht="15.75" x14ac:dyDescent="0.25">
      <c r="B5" s="41" t="s">
        <v>38</v>
      </c>
      <c r="C5" s="37"/>
      <c r="D5" s="37"/>
      <c r="E5" s="40"/>
      <c r="F5" s="36"/>
    </row>
    <row r="6" spans="1:126" ht="15.75" x14ac:dyDescent="0.25">
      <c r="B6" s="41" t="s">
        <v>39</v>
      </c>
      <c r="C6" s="37"/>
      <c r="D6" s="37"/>
      <c r="E6" s="40"/>
      <c r="F6" s="36"/>
    </row>
    <row r="7" spans="1:126" ht="15.75" x14ac:dyDescent="0.2">
      <c r="B7" s="52" t="s">
        <v>53</v>
      </c>
      <c r="C7" s="37"/>
      <c r="D7" s="37"/>
      <c r="E7" s="40"/>
      <c r="F7" s="36"/>
    </row>
    <row r="8" spans="1:126" ht="15.75" thickBot="1" x14ac:dyDescent="0.25">
      <c r="B8" s="27"/>
      <c r="C8" s="28"/>
      <c r="D8" s="28"/>
      <c r="E8" s="42"/>
      <c r="F8" s="38" t="s">
        <v>26</v>
      </c>
    </row>
    <row r="9" spans="1:126" ht="14.25" thickTop="1" thickBot="1" x14ac:dyDescent="0.25"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</row>
    <row r="10" spans="1:126" ht="13.5" thickTop="1" x14ac:dyDescent="0.2">
      <c r="C10" s="193" t="s">
        <v>40</v>
      </c>
      <c r="D10" s="194"/>
      <c r="E10" s="195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</row>
    <row r="11" spans="1:126" ht="40.5" customHeight="1" x14ac:dyDescent="0.2">
      <c r="C11" s="196"/>
      <c r="D11" s="197"/>
      <c r="E11" s="198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</row>
    <row r="12" spans="1:126" s="32" customFormat="1" ht="24" customHeight="1" x14ac:dyDescent="0.2">
      <c r="A12" s="31"/>
      <c r="C12" s="43" t="s">
        <v>0</v>
      </c>
      <c r="D12" s="44" t="s">
        <v>1</v>
      </c>
      <c r="E12" s="45" t="s">
        <v>54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</row>
    <row r="13" spans="1:126" ht="24" customHeight="1" x14ac:dyDescent="0.2">
      <c r="C13" s="50" t="s">
        <v>41</v>
      </c>
      <c r="D13" s="33">
        <v>-711151.56</v>
      </c>
      <c r="E13" s="34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</row>
    <row r="14" spans="1:126" ht="24" customHeight="1" x14ac:dyDescent="0.2">
      <c r="C14" s="50" t="s">
        <v>42</v>
      </c>
      <c r="D14" s="33">
        <v>-991008.6</v>
      </c>
      <c r="E14" s="49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</row>
    <row r="15" spans="1:126" ht="24" customHeight="1" x14ac:dyDescent="0.2">
      <c r="C15" s="50" t="s">
        <v>43</v>
      </c>
      <c r="D15" s="33">
        <v>-780063.01</v>
      </c>
      <c r="E15" s="34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</row>
    <row r="16" spans="1:126" ht="24" customHeight="1" x14ac:dyDescent="0.2">
      <c r="C16" s="50" t="s">
        <v>44</v>
      </c>
      <c r="D16" s="33">
        <v>-853430.14</v>
      </c>
      <c r="E16" s="49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</row>
    <row r="17" spans="1:126" ht="24" customHeight="1" x14ac:dyDescent="0.2">
      <c r="C17" s="51" t="s">
        <v>45</v>
      </c>
      <c r="D17" s="33">
        <v>-707036.38</v>
      </c>
      <c r="E17" s="34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</row>
    <row r="18" spans="1:126" ht="24" customHeight="1" x14ac:dyDescent="0.2">
      <c r="C18" s="51" t="s">
        <v>46</v>
      </c>
      <c r="D18" s="33">
        <v>-1185937.9099999999</v>
      </c>
      <c r="E18" s="49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</row>
    <row r="19" spans="1:126" ht="24" customHeight="1" x14ac:dyDescent="0.2">
      <c r="C19" s="51" t="s">
        <v>47</v>
      </c>
      <c r="D19" s="33">
        <v>-647405.37</v>
      </c>
      <c r="E19" s="34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</row>
    <row r="20" spans="1:126" ht="24" customHeight="1" x14ac:dyDescent="0.2">
      <c r="C20" s="51" t="s">
        <v>48</v>
      </c>
      <c r="D20" s="33">
        <v>-521199.99</v>
      </c>
      <c r="E20" s="49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</row>
    <row r="21" spans="1:126" ht="24" customHeight="1" x14ac:dyDescent="0.2">
      <c r="C21" s="51" t="s">
        <v>49</v>
      </c>
      <c r="D21" s="33">
        <v>-5880280.3300000001</v>
      </c>
      <c r="E21" s="34"/>
    </row>
    <row r="22" spans="1:126" ht="24" customHeight="1" x14ac:dyDescent="0.2">
      <c r="C22" s="51" t="s">
        <v>50</v>
      </c>
      <c r="D22" s="33">
        <v>-1220129.24</v>
      </c>
      <c r="E22" s="49"/>
    </row>
    <row r="23" spans="1:126" ht="24" customHeight="1" x14ac:dyDescent="0.2">
      <c r="C23" s="51" t="s">
        <v>51</v>
      </c>
      <c r="D23" s="33">
        <v>-1112091.69</v>
      </c>
      <c r="E23" s="34"/>
    </row>
    <row r="24" spans="1:126" ht="24" customHeight="1" x14ac:dyDescent="0.2">
      <c r="C24" s="51" t="s">
        <v>52</v>
      </c>
      <c r="D24" s="33">
        <v>-1542660.33</v>
      </c>
      <c r="E24" s="49"/>
    </row>
    <row r="25" spans="1:126" s="30" customFormat="1" ht="24" customHeight="1" x14ac:dyDescent="0.2">
      <c r="A25" s="29"/>
      <c r="C25" s="46" t="s">
        <v>28</v>
      </c>
      <c r="D25" s="47">
        <f>SUM(D13:D24)</f>
        <v>-16152394.549999999</v>
      </c>
      <c r="E25" s="48">
        <f>+D25/12</f>
        <v>-1346032.8791666667</v>
      </c>
    </row>
  </sheetData>
  <mergeCells count="1">
    <mergeCell ref="C10:E11"/>
  </mergeCells>
  <printOptions horizontalCentered="1" verticalCentered="1"/>
  <pageMargins left="0.86614173228346458" right="0.47244094488188981" top="0.19685039370078741" bottom="0.19685039370078741" header="0.51181102362204722" footer="0.51181102362204722"/>
  <pageSetup paperSize="9" scale="83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407BA364D1654387CA771A5258DC59" ma:contentTypeVersion="13" ma:contentTypeDescription="Create a new document." ma:contentTypeScope="" ma:versionID="96dd51078451f1f779ea0a5f50c8349a">
  <xsd:schema xmlns:xsd="http://www.w3.org/2001/XMLSchema" xmlns:xs="http://www.w3.org/2001/XMLSchema" xmlns:p="http://schemas.microsoft.com/office/2006/metadata/properties" xmlns:ns2="9f987d89-c3c0-470e-aaa6-c2253135bda5" xmlns:ns3="a855df5c-95c7-4b88-a17d-2f8ebe25ba97" targetNamespace="http://schemas.microsoft.com/office/2006/metadata/properties" ma:root="true" ma:fieldsID="e87f4f4993370356b6b0f3c181dc6540" ns2:_="" ns3:_="">
    <xsd:import namespace="9f987d89-c3c0-470e-aaa6-c2253135bda5"/>
    <xsd:import namespace="a855df5c-95c7-4b88-a17d-2f8ebe25b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87d89-c3c0-470e-aaa6-c2253135b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835187a-a473-41ac-a4ea-1c7fdfdb5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5df5c-95c7-4b88-a17d-2f8ebe25ba9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443d18-2079-4633-af81-f4c2c01c1e08}" ma:internalName="TaxCatchAll" ma:showField="CatchAllData" ma:web="a855df5c-95c7-4b88-a17d-2f8ebe25b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855df5c-95c7-4b88-a17d-2f8ebe25ba97" xsi:nil="true"/>
    <lcf76f155ced4ddcb4097134ff3c332f xmlns="9f987d89-c3c0-470e-aaa6-c2253135bda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D9DE98-806D-4D54-8028-66EBD45C9EA3}"/>
</file>

<file path=customXml/itemProps2.xml><?xml version="1.0" encoding="utf-8"?>
<ds:datastoreItem xmlns:ds="http://schemas.openxmlformats.org/officeDocument/2006/customXml" ds:itemID="{FB109540-9B60-4C3E-A653-C718430DCF39}"/>
</file>

<file path=customXml/itemProps3.xml><?xml version="1.0" encoding="utf-8"?>
<ds:datastoreItem xmlns:ds="http://schemas.openxmlformats.org/officeDocument/2006/customXml" ds:itemID="{F3002B82-D57E-490B-BBD0-7FF12C265B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FLUXO PROINFA 2016 ANUAL</vt:lpstr>
      <vt:lpstr>FLUXO PROINFA 2016 MENSAL</vt:lpstr>
      <vt:lpstr>Nota Explicativa 2016</vt:lpstr>
      <vt:lpstr>PROJEÇÃO COFINS E PASEP</vt:lpstr>
      <vt:lpstr>Estimativa CUSTO ADMINISTRATIVO</vt:lpstr>
      <vt:lpstr>Plan1</vt:lpstr>
    </vt:vector>
  </TitlesOfParts>
  <Company>Centrais Elétricas Brasileiras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Chagas</dc:creator>
  <cp:lastModifiedBy>Jose Carlos de Araujo</cp:lastModifiedBy>
  <cp:lastPrinted>2017-09-11T22:01:30Z</cp:lastPrinted>
  <dcterms:created xsi:type="dcterms:W3CDTF">2004-10-29T19:07:02Z</dcterms:created>
  <dcterms:modified xsi:type="dcterms:W3CDTF">2017-09-11T22:05:26Z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0x010100B4407BA364D1654387CA771A5258DC59</vt:lpwstr>
  </property>
</Properties>
</file>